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'Cover'!$C$10</definedName>
    <definedName name="BPM_TC_10" hidden="1">'Checks_BO'!$B$49</definedName>
    <definedName name="BPM_TC_11" hidden="1">'Checks_BO'!$I$14</definedName>
    <definedName name="BPM_TC_2" hidden="1">'Contents'!$B$2</definedName>
    <definedName name="BPM_TC_3" hidden="1">'Fcast_TO'!$K$31</definedName>
    <definedName name="BPM_TC_4" hidden="1">'BS_TO'!$D$4</definedName>
    <definedName name="BPM_TC_5" hidden="1">'BS_TO'!$J$69</definedName>
    <definedName name="BPM_TC_6" hidden="1">'BS_TO'!$J$73</definedName>
    <definedName name="BPM_TC_7" hidden="1">'BS_TO'!$L$70</definedName>
    <definedName name="BPM_TC_8" hidden="1">'Checks_BO'!$B$7</definedName>
    <definedName name="BPM_TC_9" hidden="1">'Checks_BO'!$B$33</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10" authorId="0">
      <text>
        <r>
          <rPr>
            <b/>
            <sz val="9"/>
            <rFont val="Tahoma"/>
            <family val="2"/>
          </rPr>
          <t>Best Practice Modelling:</t>
        </r>
        <r>
          <rPr>
            <sz val="9"/>
            <rFont val="Tahoma"/>
            <family val="2"/>
          </rPr>
          <t xml:space="preserve">
Check summary cell for each check type linked to model name cell and fed to every sheet in workbook (BPMS 11-8, BPMC 11-2).</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1" authorId="1">
      <text>
        <r>
          <rPr>
            <b/>
            <sz val="9"/>
            <rFont val="Tahoma"/>
            <family val="2"/>
          </rPr>
          <t>Best Practice Modelling:</t>
        </r>
        <r>
          <rPr>
            <sz val="9"/>
            <rFont val="Tahoma"/>
            <family val="2"/>
          </rPr>
          <t xml:space="preserve">
Formula intentionally adjusted to create an error for demonstration purposes.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Best Practice Modelling</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 ref="J69" authorId="1">
      <text>
        <r>
          <rPr>
            <b/>
            <sz val="9"/>
            <rFont val="Tahoma"/>
            <family val="2"/>
          </rPr>
          <t>Best Practice Modelling:</t>
        </r>
        <r>
          <rPr>
            <sz val="9"/>
            <rFont val="Tahoma"/>
            <family val="2"/>
          </rPr>
          <t xml:space="preserve">
Error check flags capture both value and calculation errors within the balance sheet (BPMS 11-2, BPMC 11-3).</t>
        </r>
      </text>
    </comment>
    <comment ref="J73" authorId="1">
      <text>
        <r>
          <rPr>
            <b/>
            <sz val="9"/>
            <rFont val="Tahoma"/>
            <family val="2"/>
          </rPr>
          <t>Best Practice Modelling:</t>
        </r>
        <r>
          <rPr>
            <sz val="9"/>
            <rFont val="Tahoma"/>
            <family val="2"/>
          </rPr>
          <t xml:space="preserve">
Alert checks used to capture non-error, non-sensitivity results worth flagging (BPMS 11-7, BPMC 11-3).</t>
        </r>
      </text>
    </comment>
    <comment ref="L70" authorId="1">
      <text>
        <r>
          <rPr>
            <b/>
            <sz val="9"/>
            <rFont val="Tahoma"/>
            <family val="2"/>
          </rPr>
          <t>Best Practice Modelling:</t>
        </r>
        <r>
          <rPr>
            <sz val="9"/>
            <rFont val="Tahoma"/>
            <family val="2"/>
          </rPr>
          <t xml:space="preserve">
Check cell conditional formatting used to highlight activated checks (BPMC 11-2).</t>
        </r>
      </text>
    </comment>
    <comment ref="D4" authorId="1">
      <text>
        <r>
          <rPr>
            <b/>
            <sz val="9"/>
            <rFont val="Tahoma"/>
            <family val="2"/>
          </rPr>
          <t>Best Practice Modelling:</t>
        </r>
        <r>
          <rPr>
            <sz val="9"/>
            <rFont val="Tahoma"/>
            <family val="2"/>
          </rPr>
          <t xml:space="preserve">
Check hyperlinks included on all worksheets to provide access to checks summaries.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2" authorId="0">
      <text>
        <r>
          <rPr>
            <b/>
            <sz val="9"/>
            <rFont val="Tahoma"/>
            <family val="2"/>
          </rPr>
          <t>Best Practice Modelling:</t>
        </r>
        <r>
          <rPr>
            <sz val="9"/>
            <rFont val="Tahoma"/>
            <family val="2"/>
          </rPr>
          <t xml:space="preserve">
Active checks communicated through model name cell link within each sheet.</t>
        </r>
      </text>
    </comment>
  </commentList>
</comments>
</file>

<file path=xl/comments24.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Dedicated error checks summary (BPMS 11-5, BPMS 11-10).</t>
        </r>
      </text>
    </comment>
    <comment ref="B33" authorId="0">
      <text>
        <r>
          <rPr>
            <b/>
            <sz val="9"/>
            <rFont val="Tahoma"/>
            <family val="2"/>
          </rPr>
          <t>Best Practice Modelling:</t>
        </r>
        <r>
          <rPr>
            <sz val="9"/>
            <rFont val="Tahoma"/>
            <family val="2"/>
          </rPr>
          <t xml:space="preserve">
Dedicated sensitivity checks summary (BPMS 11-6, BPMS 11-10).</t>
        </r>
      </text>
    </comment>
    <comment ref="B49" authorId="0">
      <text>
        <r>
          <rPr>
            <b/>
            <sz val="9"/>
            <rFont val="Tahoma"/>
            <family val="2"/>
          </rPr>
          <t>Best Practice Modelling:</t>
        </r>
        <r>
          <rPr>
            <sz val="9"/>
            <rFont val="Tahoma"/>
            <family val="2"/>
          </rPr>
          <t xml:space="preserve">
Dedicated alert checks summary (BPMS 11-7, BPMS 11-10).</t>
        </r>
      </text>
    </comment>
    <comment ref="I14" authorId="0">
      <text>
        <r>
          <rPr>
            <b/>
            <sz val="9"/>
            <rFont val="Tahoma"/>
            <family val="2"/>
          </rPr>
          <t>Best Practice Modelling:</t>
        </r>
        <r>
          <rPr>
            <sz val="9"/>
            <rFont val="Tahoma"/>
            <family val="2"/>
          </rPr>
          <t xml:space="preserve">
Check summary cell (BPMC 11-4).</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<sst xmlns="http://schemas.openxmlformats.org/spreadsheetml/2006/main" count="944" uniqueCount="575">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</sst>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7">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1" fillId="0" borderId="0" xfId="28" applyFont="1" applyAlignment="1">
      <alignment horizontal="center" vertical="top"/>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0" fillId="3" borderId="0" xfId="42" applyFont="1" applyFill="1" applyBorder="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Fill="1" applyAlignment="1" quotePrefix="1">
      <alignment vertical="top"/>
      <protection/>
    </xf>
    <xf numFmtId="0" fontId="7" fillId="0" borderId="0" xfId="32" applyFill="1">
      <alignment vertical="center"/>
      <protection/>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2" fillId="0" borderId="3" xfId="26" applyFont="1" applyBorder="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Alignment="1">
      <alignment horizontal="left" vertical="top" wrapText="1"/>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0" fillId="4" borderId="18" xfId="0" applyFill="1" applyBorder="1" applyAlignment="1">
      <alignment vertical="center"/>
    </xf>
    <xf numFmtId="0" fontId="0" fillId="4" borderId="19" xfId="0" applyFill="1" applyBorder="1" applyAlignment="1">
      <alignment vertical="center"/>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2" fillId="0" borderId="0" xfId="30" applyAlignment="1">
      <alignment horizontal="center" vertical="top"/>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4123217"/>
        <c:axId val="37108954"/>
      </c:barChart>
      <c:catAx>
        <c:axId val="4123217"/>
        <c:scaling>
          <c:orientation val="minMax"/>
        </c:scaling>
        <c:axPos val="b"/>
        <c:delete val="0"/>
        <c:numFmt formatCode="General" sourceLinked="1"/>
        <c:majorTickMark val="out"/>
        <c:minorTickMark val="none"/>
        <c:tickLblPos val="nextTo"/>
        <c:spPr>
          <a:ln w="3175">
            <a:solidFill>
              <a:srgbClr val="808080"/>
            </a:solidFill>
          </a:ln>
        </c:spPr>
        <c:crossAx val="37108954"/>
        <c:crosses val="autoZero"/>
        <c:auto val="1"/>
        <c:lblOffset val="100"/>
        <c:tickLblSkip val="1"/>
        <c:noMultiLvlLbl val="0"/>
      </c:catAx>
      <c:valAx>
        <c:axId val="37108954"/>
        <c:scaling>
          <c:orientation val="minMax"/>
        </c:scaling>
        <c:axPos val="l"/>
        <c:delete val="0"/>
        <c:numFmt formatCode="General" sourceLinked="1"/>
        <c:majorTickMark val="out"/>
        <c:minorTickMark val="none"/>
        <c:tickLblPos val="nextTo"/>
        <c:spPr>
          <a:ln w="3175">
            <a:solidFill>
              <a:srgbClr val="808080"/>
            </a:solidFill>
          </a:ln>
        </c:spPr>
        <c:crossAx val="4123217"/>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65545131"/>
        <c:axId val="53035268"/>
      </c:barChart>
      <c:catAx>
        <c:axId val="65545131"/>
        <c:scaling>
          <c:orientation val="minMax"/>
        </c:scaling>
        <c:axPos val="b"/>
        <c:delete val="0"/>
        <c:numFmt formatCode="General" sourceLinked="1"/>
        <c:majorTickMark val="out"/>
        <c:minorTickMark val="none"/>
        <c:tickLblPos val="nextTo"/>
        <c:spPr>
          <a:ln w="3175">
            <a:solidFill>
              <a:srgbClr val="808080"/>
            </a:solidFill>
          </a:ln>
        </c:spPr>
        <c:crossAx val="53035268"/>
        <c:crosses val="autoZero"/>
        <c:auto val="1"/>
        <c:lblOffset val="100"/>
        <c:tickLblSkip val="1"/>
        <c:noMultiLvlLbl val="0"/>
      </c:catAx>
      <c:valAx>
        <c:axId val="53035268"/>
        <c:scaling>
          <c:orientation val="minMax"/>
        </c:scaling>
        <c:axPos val="l"/>
        <c:delete val="0"/>
        <c:numFmt formatCode="General" sourceLinked="1"/>
        <c:majorTickMark val="out"/>
        <c:minorTickMark val="none"/>
        <c:tickLblPos val="nextTo"/>
        <c:spPr>
          <a:ln w="3175">
            <a:solidFill>
              <a:srgbClr val="808080"/>
            </a:solidFill>
          </a:ln>
        </c:spPr>
        <c:crossAx val="655451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7555365"/>
        <c:axId val="889422"/>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7555365"/>
        <c:axId val="889422"/>
      </c:lineChart>
      <c:catAx>
        <c:axId val="7555365"/>
        <c:scaling>
          <c:orientation val="minMax"/>
        </c:scaling>
        <c:axPos val="b"/>
        <c:delete val="0"/>
        <c:numFmt formatCode="General" sourceLinked="1"/>
        <c:majorTickMark val="out"/>
        <c:minorTickMark val="none"/>
        <c:tickLblPos val="low"/>
        <c:spPr>
          <a:ln w="3175">
            <a:solidFill>
              <a:srgbClr val="808080"/>
            </a:solidFill>
          </a:ln>
        </c:spPr>
        <c:crossAx val="889422"/>
        <c:crosses val="autoZero"/>
        <c:auto val="1"/>
        <c:lblOffset val="100"/>
        <c:tickLblSkip val="1"/>
        <c:noMultiLvlLbl val="0"/>
      </c:catAx>
      <c:valAx>
        <c:axId val="889422"/>
        <c:scaling>
          <c:orientation val="minMax"/>
        </c:scaling>
        <c:axPos val="l"/>
        <c:delete val="0"/>
        <c:numFmt formatCode="General" sourceLinked="1"/>
        <c:majorTickMark val="out"/>
        <c:minorTickMark val="none"/>
        <c:tickLblPos val="nextTo"/>
        <c:spPr>
          <a:ln w="3175">
            <a:solidFill>
              <a:srgbClr val="808080"/>
            </a:solidFill>
          </a:ln>
        </c:spPr>
        <c:crossAx val="7555365"/>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8004799"/>
        <c:axId val="4934328"/>
      </c:barChart>
      <c:catAx>
        <c:axId val="8004799"/>
        <c:scaling>
          <c:orientation val="minMax"/>
        </c:scaling>
        <c:axPos val="b"/>
        <c:delete val="0"/>
        <c:numFmt formatCode="General" sourceLinked="1"/>
        <c:majorTickMark val="out"/>
        <c:minorTickMark val="none"/>
        <c:tickLblPos val="nextTo"/>
        <c:spPr>
          <a:ln w="3175">
            <a:solidFill>
              <a:srgbClr val="808080"/>
            </a:solidFill>
          </a:ln>
        </c:spPr>
        <c:crossAx val="4934328"/>
        <c:crosses val="autoZero"/>
        <c:auto val="1"/>
        <c:lblOffset val="100"/>
        <c:tickLblSkip val="1"/>
        <c:noMultiLvlLbl val="0"/>
      </c:catAx>
      <c:valAx>
        <c:axId val="4934328"/>
        <c:scaling>
          <c:orientation val="minMax"/>
        </c:scaling>
        <c:axPos val="l"/>
        <c:delete val="0"/>
        <c:numFmt formatCode="General" sourceLinked="1"/>
        <c:majorTickMark val="out"/>
        <c:minorTickMark val="none"/>
        <c:tickLblPos val="nextTo"/>
        <c:spPr>
          <a:ln w="3175">
            <a:solidFill>
              <a:srgbClr val="808080"/>
            </a:solidFill>
          </a:ln>
        </c:spPr>
        <c:crossAx val="8004799"/>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44408953"/>
        <c:axId val="64136258"/>
      </c:barChart>
      <c:catAx>
        <c:axId val="44408953"/>
        <c:scaling>
          <c:orientation val="minMax"/>
        </c:scaling>
        <c:axPos val="b"/>
        <c:delete val="0"/>
        <c:numFmt formatCode="General" sourceLinked="1"/>
        <c:majorTickMark val="out"/>
        <c:minorTickMark val="none"/>
        <c:tickLblPos val="nextTo"/>
        <c:spPr>
          <a:ln w="3175">
            <a:solidFill>
              <a:srgbClr val="808080"/>
            </a:solidFill>
          </a:ln>
        </c:spPr>
        <c:crossAx val="64136258"/>
        <c:crosses val="autoZero"/>
        <c:auto val="1"/>
        <c:lblOffset val="100"/>
        <c:tickLblSkip val="1"/>
        <c:noMultiLvlLbl val="0"/>
      </c:catAx>
      <c:valAx>
        <c:axId val="64136258"/>
        <c:scaling>
          <c:orientation val="minMax"/>
        </c:scaling>
        <c:axPos val="l"/>
        <c:delete val="0"/>
        <c:numFmt formatCode="General" sourceLinked="1"/>
        <c:majorTickMark val="out"/>
        <c:minorTickMark val="none"/>
        <c:tickLblPos val="nextTo"/>
        <c:spPr>
          <a:ln w="3175">
            <a:solidFill>
              <a:srgbClr val="808080"/>
            </a:solidFill>
          </a:ln>
        </c:spPr>
        <c:crossAx val="44408953"/>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1.vml" /><Relationship Id="rId3" Type="http://schemas.openxmlformats.org/officeDocument/2006/relationships/vmlDrawing" Target="../drawings/vmlDrawing3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11. Checks - Best Practice Model Example"&amp;Err_Chks_Msg&amp;Sens_Chks_Msg&amp;Alt_Chks_Msg</f>
        <v>SMA 11. Checks - Best Practice Model Example (2 Errors Detected)</v>
      </c>
    </row>
    <row r="11" spans="3:7" ht="10.5">
      <c r="C11" s="205" t="s">
        <v>49</v>
      </c>
      <c r="D11" s="205"/>
      <c r="E11" s="205"/>
      <c r="F11" s="205"/>
      <c r="G11" s="205"/>
    </row>
    <row r="19" ht="10.5">
      <c r="C19" s="23" t="s">
        <v>292</v>
      </c>
    </row>
    <row r="21" ht="10.5">
      <c r="C21" s="23" t="s">
        <v>466</v>
      </c>
    </row>
    <row r="22" spans="3:4" ht="10.5">
      <c r="C22" s="34" t="s">
        <v>203</v>
      </c>
      <c r="D22" s="6" t="s">
        <v>408</v>
      </c>
    </row>
    <row r="23" spans="3:14" ht="10.5">
      <c r="C23" s="34" t="s">
        <v>203</v>
      </c>
      <c r="D23" s="206" t="s">
        <v>554</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549</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7" t="s">
        <v>188</v>
      </c>
      <c r="K11" s="247"/>
    </row>
    <row r="12" spans="4:11" ht="10.5">
      <c r="D12" s="47" t="s">
        <v>342</v>
      </c>
      <c r="J12" s="237" t="str">
        <f>Annual</f>
        <v>Annual</v>
      </c>
      <c r="K12" s="237"/>
    </row>
    <row r="13" spans="4:11" ht="15.75" customHeight="1">
      <c r="D13" s="47" t="s">
        <v>351</v>
      </c>
      <c r="J13" s="51">
        <v>31</v>
      </c>
      <c r="K13" s="51">
        <v>12</v>
      </c>
    </row>
    <row r="14" spans="4:11" ht="10.5">
      <c r="D14" s="47" t="s">
        <v>352</v>
      </c>
      <c r="J14" s="242">
        <v>40179</v>
      </c>
      <c r="K14" s="243"/>
    </row>
    <row r="15" spans="4:11" ht="10.5">
      <c r="D15" s="47" t="s">
        <v>353</v>
      </c>
      <c r="J15" s="248">
        <v>10</v>
      </c>
      <c r="K15" s="248"/>
    </row>
    <row r="16" spans="4:11" ht="10.5" customHeight="1" hidden="1" outlineLevel="2">
      <c r="D16" s="47" t="s">
        <v>354</v>
      </c>
      <c r="J16" s="237" t="str">
        <f>INDEX(LU_Period_Type_Names,MATCH(TS_Periodicity,LU_Periodicity,0))</f>
        <v>Year</v>
      </c>
      <c r="K16" s="237"/>
    </row>
    <row r="17" spans="4:11" ht="10.5" customHeight="1" hidden="1" outlineLevel="2">
      <c r="D17" s="47" t="s">
        <v>355</v>
      </c>
      <c r="J17" s="249" t="str">
        <f>CHOOSE(MATCH(TS_Periodicity,LU_Periodicity,0),Yr_Name,"H","Q","M")</f>
        <v>Year</v>
      </c>
      <c r="K17" s="249"/>
    </row>
    <row r="18" spans="4:11" ht="10.5" customHeight="1" hidden="1" outlineLevel="2">
      <c r="D18" s="47" t="s">
        <v>356</v>
      </c>
      <c r="J18" s="249" t="b">
        <f>OR(AND(DD_TS_Fin_YE_Day&gt;=28,DD_TS_Fin_YE_Mth=2),DD_TS_Fin_YE_Day&gt;=DAY(EOMONTH(DATE(YEAR(TS_Start_Date),DD_TS_Fin_YE_Mth,1),0)))</f>
        <v>1</v>
      </c>
      <c r="K18" s="249"/>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6">
        <f>INDEX(LU_Pers_In_Yr,MATCH(TS_Periodicity,LU_Periodicity,0))</f>
        <v>1</v>
      </c>
      <c r="K21" s="236"/>
    </row>
    <row r="22" spans="4:11" ht="10.5" customHeight="1" hidden="1" outlineLevel="2">
      <c r="D22" s="47" t="s">
        <v>359</v>
      </c>
      <c r="J22" s="236">
        <f>Mths_In_Yr/TS_Pers_In_Yr</f>
        <v>12</v>
      </c>
      <c r="K22" s="236"/>
    </row>
    <row r="23" spans="4:11" ht="10.5" customHeight="1" hidden="1" outlineLevel="2">
      <c r="D23" s="47" t="s">
        <v>360</v>
      </c>
      <c r="J23" s="236">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6"/>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38">
        <v>2</v>
      </c>
      <c r="K26" s="239"/>
    </row>
    <row r="27" spans="4:11" ht="10.5" customHeight="1" hidden="1" outlineLevel="2">
      <c r="D27" s="47" t="s">
        <v>362</v>
      </c>
      <c r="J27" s="237" t="str">
        <f>INDEX(LU_Denom,DD_TS_Denom)</f>
        <v>$Millions</v>
      </c>
      <c r="K27" s="237"/>
    </row>
    <row r="28" ht="10.5" collapsed="1"/>
    <row r="29" ht="11.25">
      <c r="C29" s="46" t="s">
        <v>363</v>
      </c>
    </row>
    <row r="30" ht="10.5"/>
    <row r="31" spans="4:11" ht="17.25" customHeight="1">
      <c r="D31" s="47" t="s">
        <v>364</v>
      </c>
      <c r="J31" s="238" t="b">
        <v>1</v>
      </c>
      <c r="K31" s="239"/>
    </row>
    <row r="32" spans="4:11" ht="10.5">
      <c r="D32" s="47" t="s">
        <v>365</v>
      </c>
      <c r="J32" s="240">
        <v>0</v>
      </c>
      <c r="K32" s="241"/>
    </row>
    <row r="33" spans="4:11" ht="10.5">
      <c r="D33" s="47" t="s">
        <v>366</v>
      </c>
      <c r="J33" s="240">
        <v>0</v>
      </c>
      <c r="K33" s="241"/>
    </row>
    <row r="34" spans="4:11" ht="10.5" customHeight="1" hidden="1" outlineLevel="2">
      <c r="D34" s="47" t="s">
        <v>367</v>
      </c>
      <c r="J34" s="244" t="s">
        <v>384</v>
      </c>
      <c r="K34" s="245"/>
    </row>
    <row r="35" spans="4:11" ht="10.5" customHeight="1" hidden="1" outlineLevel="2">
      <c r="D35" s="47" t="s">
        <v>368</v>
      </c>
      <c r="J35" s="244" t="s">
        <v>385</v>
      </c>
      <c r="K35" s="245"/>
    </row>
    <row r="36" spans="4:11" ht="10.5" customHeight="1" hidden="1" outlineLevel="2">
      <c r="D36" s="47" t="s">
        <v>369</v>
      </c>
      <c r="J36" s="244" t="s">
        <v>386</v>
      </c>
      <c r="K36" s="245"/>
    </row>
    <row r="37" ht="10.5" collapsed="1"/>
    <row r="38" ht="11.25">
      <c r="C38" s="46" t="s">
        <v>370</v>
      </c>
    </row>
    <row r="39" ht="10.5"/>
    <row r="40" spans="4:11" ht="15.75" customHeight="1">
      <c r="D40" s="47" t="s">
        <v>338</v>
      </c>
      <c r="J40" s="238">
        <v>1</v>
      </c>
      <c r="K40" s="239"/>
    </row>
    <row r="41" spans="4:11" ht="10.5">
      <c r="D41" s="47" t="s">
        <v>371</v>
      </c>
      <c r="J41" s="240">
        <v>3</v>
      </c>
      <c r="K41" s="241"/>
    </row>
    <row r="42" spans="4:11" ht="10.5">
      <c r="D42" s="47" t="s">
        <v>372</v>
      </c>
      <c r="J42" s="242">
        <v>41275</v>
      </c>
      <c r="K42" s="243"/>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35">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5"/>
    </row>
    <row r="48" spans="5:11" ht="10.5" customHeight="1" hidden="1" outlineLevel="2">
      <c r="E48" s="47" t="s">
        <v>376</v>
      </c>
      <c r="J48" s="236">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6"/>
    </row>
    <row r="49" spans="5:11" ht="10.5" customHeight="1" hidden="1" outlineLevel="2">
      <c r="E49" s="47" t="s">
        <v>377</v>
      </c>
      <c r="J49" s="23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7"/>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6">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6"/>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50" t="s">
        <v>489</v>
      </c>
      <c r="E111" s="250"/>
      <c r="F111" s="250"/>
      <c r="G111" s="250"/>
      <c r="H111" s="250"/>
      <c r="I111" s="250"/>
      <c r="J111" s="250"/>
      <c r="K111" s="250"/>
      <c r="L111" s="114"/>
    </row>
    <row r="112" spans="4:12" ht="10.5">
      <c r="D112" s="250"/>
      <c r="E112" s="250"/>
      <c r="F112" s="250"/>
      <c r="G112" s="250"/>
      <c r="H112" s="250"/>
      <c r="I112" s="250"/>
      <c r="J112" s="250"/>
      <c r="K112" s="250"/>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90">
        <f>K33-SUM(K29:K30)+1</f>
        <v>-126.86815068493149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1.2568493150685072</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1</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1</v>
      </c>
      <c r="J42" s="98">
        <f aca="true" t="shared" si="17" ref="J42:Q42">MIN(SUM(J38:J41),1)</f>
        <v>0</v>
      </c>
      <c r="K42" s="98">
        <f t="shared" si="17"/>
        <v>1</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49.719312928082175</v>
      </c>
      <c r="M147" s="144">
        <f>BS_TO!M20</f>
        <v>62.20628400358605</v>
      </c>
      <c r="N147" s="144">
        <f>BS_TO!N20</f>
        <v>75.02072814506636</v>
      </c>
      <c r="O147" s="144">
        <f>BS_TO!O20</f>
        <v>93.08499634869301</v>
      </c>
      <c r="P147" s="144">
        <f>BS_TO!P20</f>
        <v>106.45007438241035</v>
      </c>
      <c r="Q147" s="144">
        <f>BS_TO!Q20</f>
        <v>120.237691183499</v>
      </c>
    </row>
    <row r="148" spans="5:17" s="22" customFormat="1" ht="10.5">
      <c r="E148" s="147" t="s">
        <v>284</v>
      </c>
      <c r="J148" s="145">
        <f>CFS_TO!J101</f>
        <v>38.48972602739727</v>
      </c>
      <c r="K148" s="145">
        <f>CFS_TO!K101</f>
        <v>26.468493150684914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65.03946917808219</v>
      </c>
      <c r="L149" s="100">
        <f t="shared" si="58"/>
        <v>77.93788165983605</v>
      </c>
      <c r="M149" s="100">
        <f t="shared" si="58"/>
        <v>91.17405324272262</v>
      </c>
      <c r="N149" s="100">
        <f t="shared" si="58"/>
        <v>109.61371707379068</v>
      </c>
      <c r="O149" s="100">
        <f t="shared" si="58"/>
        <v>123.36499750063545</v>
      </c>
      <c r="P149" s="100">
        <f t="shared" si="58"/>
        <v>137.60676862967972</v>
      </c>
      <c r="Q149" s="100">
        <f t="shared" si="58"/>
        <v>152.22136260848012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49.719312928082175</v>
      </c>
      <c r="M20" s="97">
        <f>IF(M$12=1,Fcast_TA!$J$119,L22)</f>
        <v>62.20628400358605</v>
      </c>
      <c r="N20" s="97">
        <f>IF(N$12=1,Fcast_TA!$J$119,M22)</f>
        <v>75.02072814506636</v>
      </c>
      <c r="O20" s="97">
        <f>IF(O$12=1,Fcast_TA!$J$119,N22)</f>
        <v>93.08499634869301</v>
      </c>
      <c r="P20" s="97">
        <f>IF(P$12=1,Fcast_TA!$J$119,O22)</f>
        <v>106.45007438241035</v>
      </c>
      <c r="Q20" s="97">
        <f>IF(Q$12=1,Fcast_TA!$J$119,P22)</f>
        <v>120.237691183499</v>
      </c>
    </row>
    <row r="21" spans="5:17" ht="10.5" hidden="1" outlineLevel="2">
      <c r="E21" s="6" t="s">
        <v>43</v>
      </c>
      <c r="J21" s="123">
        <f>CFS_TO!J50</f>
        <v>23.57097602739727</v>
      </c>
      <c r="K21" s="123">
        <f>CFS_TO!K50</f>
        <v>11.148336900684914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49.719312928082175</v>
      </c>
      <c r="L22" s="97">
        <f t="shared" si="8"/>
        <v>62.20628400358605</v>
      </c>
      <c r="M22" s="97">
        <f t="shared" si="8"/>
        <v>75.02072814506636</v>
      </c>
      <c r="N22" s="97">
        <f t="shared" si="8"/>
        <v>93.08499634869301</v>
      </c>
      <c r="O22" s="97">
        <f t="shared" si="8"/>
        <v>106.45007438241035</v>
      </c>
      <c r="P22" s="97">
        <f t="shared" si="8"/>
        <v>120.237691183499</v>
      </c>
      <c r="Q22" s="97">
        <f t="shared" si="8"/>
        <v>134.3867769761449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64.25013484589039</v>
      </c>
      <c r="L25" s="128">
        <f t="shared" si="9"/>
        <v>77.97088441342211</v>
      </c>
      <c r="M25" s="128">
        <f t="shared" si="9"/>
        <v>92.08467292246362</v>
      </c>
      <c r="N25" s="128">
        <f t="shared" si="9"/>
        <v>111.4255397455252</v>
      </c>
      <c r="O25" s="128">
        <f t="shared" si="9"/>
        <v>126.07413136416335</v>
      </c>
      <c r="P25" s="128">
        <f t="shared" si="9"/>
        <v>141.1197958783032</v>
      </c>
      <c r="Q25" s="128">
        <f t="shared" si="9"/>
        <v>156.59930184259912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233.58450984589038</v>
      </c>
      <c r="L35" s="141">
        <f t="shared" si="11"/>
        <v>251.8511187884221</v>
      </c>
      <c r="M35" s="141">
        <f t="shared" si="11"/>
        <v>270.59941315683864</v>
      </c>
      <c r="N35" s="141">
        <f t="shared" si="11"/>
        <v>294.6656484857596</v>
      </c>
      <c r="O35" s="141">
        <f t="shared" si="11"/>
        <v>314.13274282290365</v>
      </c>
      <c r="P35" s="141">
        <f t="shared" si="11"/>
        <v>334.092372623512</v>
      </c>
      <c r="Q35" s="141">
        <f t="shared" si="11"/>
        <v>354.5836930064381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150.23890624999996</v>
      </c>
      <c r="L55" s="140">
        <f t="shared" si="15"/>
        <v>165.97050390624997</v>
      </c>
      <c r="M55" s="140">
        <f t="shared" si="15"/>
        <v>182.12382900390628</v>
      </c>
      <c r="N55" s="140">
        <f t="shared" si="15"/>
        <v>198.65254972900394</v>
      </c>
      <c r="O55" s="140">
        <f t="shared" si="15"/>
        <v>215.56747284722908</v>
      </c>
      <c r="P55" s="140">
        <f t="shared" si="15"/>
        <v>232.93655029340982</v>
      </c>
      <c r="Q55" s="140">
        <f t="shared" si="15"/>
        <v>250.77113592574506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144">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c r="D70" s="6" t="s">
        <v>422</v>
      </c>
      <c r="J70" s="125">
        <f aca="true" t="shared" si="21" ref="J70:Q70">IF(J69&lt;&gt;0,0,(ROUND(J55-J67,5)&lt;&gt;0)*1)</f>
        <v>0</v>
      </c>
      <c r="K70" s="125">
        <f t="shared" si="21"/>
        <v>1</v>
      </c>
      <c r="L70" s="125">
        <f t="shared" si="21"/>
        <v>1</v>
      </c>
      <c r="M70" s="125">
        <f t="shared" si="21"/>
        <v>1</v>
      </c>
      <c r="N70" s="125">
        <f t="shared" si="21"/>
        <v>1</v>
      </c>
      <c r="O70" s="125">
        <f t="shared" si="21"/>
        <v>1</v>
      </c>
      <c r="P70" s="125">
        <f t="shared" si="21"/>
        <v>1</v>
      </c>
      <c r="Q70" s="125">
        <f t="shared" si="21"/>
        <v>1</v>
      </c>
    </row>
    <row r="71" spans="3:17" ht="10.5">
      <c r="C71" s="6" t="s">
        <v>416</v>
      </c>
      <c r="I71" s="101">
        <f>IF(ISERROR(SUM(J71:Q71)),0,MIN(SUM(J71:Q71),1))</f>
        <v>1</v>
      </c>
      <c r="J71" s="98">
        <f aca="true" t="shared" si="22" ref="J71:Q71">MIN(SUM(J69:J70),1)</f>
        <v>0</v>
      </c>
      <c r="K71" s="98">
        <f t="shared" si="22"/>
        <v>1</v>
      </c>
      <c r="L71" s="98">
        <f t="shared" si="22"/>
        <v>1</v>
      </c>
      <c r="M71" s="98">
        <f t="shared" si="22"/>
        <v>1</v>
      </c>
      <c r="N71" s="98">
        <f t="shared" si="22"/>
        <v>1</v>
      </c>
      <c r="O71" s="98">
        <f t="shared" si="22"/>
        <v>1</v>
      </c>
      <c r="P71" s="98">
        <f t="shared" si="22"/>
        <v>1</v>
      </c>
      <c r="Q71" s="98">
        <f t="shared" si="22"/>
        <v>1</v>
      </c>
    </row>
    <row r="73" spans="3:17" ht="10.5">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-1.2568493150685072</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126.86815068493149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44.405993150684914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11.148336900684914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-1.2568493150685072</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44.405993150684914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11.148336900684914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44.405993150684914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29.718493150684914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26.468493150684914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26.468493150684914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11.148336900684914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11. Checks - Best Practice Model Example (2 Errors Detected)</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07">
        <v>1</v>
      </c>
      <c r="C8" s="207"/>
      <c r="D8" s="208" t="str">
        <f>Overview_SC!C9</f>
        <v>Overview</v>
      </c>
      <c r="E8" s="208"/>
      <c r="F8" s="208"/>
      <c r="G8" s="208"/>
      <c r="H8" s="208"/>
      <c r="I8" s="208"/>
      <c r="J8" s="208"/>
      <c r="K8" s="208"/>
      <c r="L8" s="208"/>
      <c r="M8" s="208"/>
      <c r="N8" s="208"/>
      <c r="O8" s="208"/>
      <c r="P8" s="208"/>
      <c r="Q8" s="181">
        <v>4</v>
      </c>
    </row>
    <row r="9" spans="4:17" ht="11.25">
      <c r="D9" s="209" t="s">
        <v>194</v>
      </c>
      <c r="E9" s="209"/>
      <c r="F9" s="210" t="str">
        <f>Notes_SSC!C9</f>
        <v>Notes</v>
      </c>
      <c r="G9" s="210"/>
      <c r="H9" s="210"/>
      <c r="I9" s="210"/>
      <c r="J9" s="210"/>
      <c r="K9" s="210"/>
      <c r="L9" s="210"/>
      <c r="M9" s="210"/>
      <c r="N9" s="210"/>
      <c r="O9" s="210"/>
      <c r="P9" s="210"/>
      <c r="Q9" s="182">
        <v>5</v>
      </c>
    </row>
    <row r="10" spans="6:17" ht="10.5" outlineLevel="1">
      <c r="F10" s="211" t="s">
        <v>195</v>
      </c>
      <c r="G10" s="211"/>
      <c r="H10" s="212" t="str">
        <f>Notes_BO!B1</f>
        <v>Model Notes</v>
      </c>
      <c r="I10" s="212"/>
      <c r="J10" s="212"/>
      <c r="K10" s="212"/>
      <c r="L10" s="212"/>
      <c r="M10" s="212"/>
      <c r="N10" s="212"/>
      <c r="O10" s="212"/>
      <c r="P10" s="212"/>
      <c r="Q10" s="183">
        <v>6</v>
      </c>
    </row>
    <row r="11" spans="4:17" ht="11.25">
      <c r="D11" s="209" t="s">
        <v>199</v>
      </c>
      <c r="E11" s="209"/>
      <c r="F11" s="210" t="str">
        <f>Keys_SSC!C9</f>
        <v>Keys</v>
      </c>
      <c r="G11" s="210"/>
      <c r="H11" s="210"/>
      <c r="I11" s="210"/>
      <c r="J11" s="210"/>
      <c r="K11" s="210"/>
      <c r="L11" s="210"/>
      <c r="M11" s="210"/>
      <c r="N11" s="210"/>
      <c r="O11" s="210"/>
      <c r="P11" s="210"/>
      <c r="Q11" s="182">
        <v>7</v>
      </c>
    </row>
    <row r="12" spans="6:17" ht="10.5" outlineLevel="1">
      <c r="F12" s="211" t="s">
        <v>195</v>
      </c>
      <c r="G12" s="211"/>
      <c r="H12" s="212" t="str">
        <f>Keys_BO!B1</f>
        <v>Keys</v>
      </c>
      <c r="I12" s="212"/>
      <c r="J12" s="212"/>
      <c r="K12" s="212"/>
      <c r="L12" s="212"/>
      <c r="M12" s="212"/>
      <c r="N12" s="212"/>
      <c r="O12" s="212"/>
      <c r="P12" s="212"/>
      <c r="Q12" s="183">
        <v>8</v>
      </c>
    </row>
    <row r="13" spans="8:17" ht="10.5" outlineLevel="1">
      <c r="H13" s="108" t="s">
        <v>203</v>
      </c>
      <c r="I13" s="213" t="str">
        <f>TOC_Hdg_1</f>
        <v>Formats &amp; Styles Key</v>
      </c>
      <c r="J13" s="213"/>
      <c r="K13" s="213"/>
      <c r="L13" s="213"/>
      <c r="M13" s="213"/>
      <c r="N13" s="213"/>
      <c r="O13" s="213"/>
      <c r="P13" s="213"/>
      <c r="Q13" s="108" t="s">
        <v>203</v>
      </c>
    </row>
    <row r="14" spans="8:17" ht="10.5" outlineLevel="1">
      <c r="H14" s="108" t="s">
        <v>203</v>
      </c>
      <c r="I14" s="213" t="str">
        <f>TOC_Hdg_2</f>
        <v>Sheet Naming Key</v>
      </c>
      <c r="J14" s="213"/>
      <c r="K14" s="213"/>
      <c r="L14" s="213"/>
      <c r="M14" s="213"/>
      <c r="N14" s="213"/>
      <c r="O14" s="213"/>
      <c r="P14" s="213"/>
      <c r="Q14" s="108" t="s">
        <v>203</v>
      </c>
    </row>
    <row r="15" spans="8:17" ht="10.5" outlineLevel="1">
      <c r="H15" s="108" t="s">
        <v>203</v>
      </c>
      <c r="I15" s="213" t="str">
        <f>TOC_Hdg_3</f>
        <v>Range Naming Key</v>
      </c>
      <c r="J15" s="213"/>
      <c r="K15" s="213"/>
      <c r="L15" s="213"/>
      <c r="M15" s="213"/>
      <c r="N15" s="213"/>
      <c r="O15" s="213"/>
      <c r="P15" s="213"/>
      <c r="Q15" s="108" t="s">
        <v>203</v>
      </c>
    </row>
    <row r="16" spans="2:17" ht="18.75" customHeight="1">
      <c r="B16" s="207">
        <v>2</v>
      </c>
      <c r="C16" s="207"/>
      <c r="D16" s="208" t="str">
        <f>Assumptions_SC!C9</f>
        <v>Assumptions</v>
      </c>
      <c r="E16" s="208"/>
      <c r="F16" s="208"/>
      <c r="G16" s="208"/>
      <c r="H16" s="208"/>
      <c r="I16" s="208"/>
      <c r="J16" s="208"/>
      <c r="K16" s="208"/>
      <c r="L16" s="208"/>
      <c r="M16" s="208"/>
      <c r="N16" s="208"/>
      <c r="O16" s="208"/>
      <c r="P16" s="208"/>
      <c r="Q16" s="181">
        <v>11</v>
      </c>
    </row>
    <row r="17" spans="4:17" ht="11.25">
      <c r="D17" s="209" t="s">
        <v>523</v>
      </c>
      <c r="E17" s="209"/>
      <c r="F17" s="210" t="str">
        <f>TS_Ass_SSC!C9</f>
        <v>Time Series Assumptions</v>
      </c>
      <c r="G17" s="210"/>
      <c r="H17" s="210"/>
      <c r="I17" s="210"/>
      <c r="J17" s="210"/>
      <c r="K17" s="210"/>
      <c r="L17" s="210"/>
      <c r="M17" s="210"/>
      <c r="N17" s="210"/>
      <c r="O17" s="210"/>
      <c r="P17" s="210"/>
      <c r="Q17" s="182">
        <v>12</v>
      </c>
    </row>
    <row r="18" spans="6:17" ht="10.5" outlineLevel="1">
      <c r="F18" s="211" t="s">
        <v>195</v>
      </c>
      <c r="G18" s="211"/>
      <c r="H18" s="212" t="str">
        <f>TS_BA!B1</f>
        <v>Time Series Assumptions</v>
      </c>
      <c r="I18" s="212"/>
      <c r="J18" s="212"/>
      <c r="K18" s="212"/>
      <c r="L18" s="212"/>
      <c r="M18" s="212"/>
      <c r="N18" s="212"/>
      <c r="O18" s="212"/>
      <c r="P18" s="212"/>
      <c r="Q18" s="183">
        <v>13</v>
      </c>
    </row>
    <row r="19" spans="4:17" ht="11.25">
      <c r="D19" s="209" t="s">
        <v>525</v>
      </c>
      <c r="E19" s="209"/>
      <c r="F19" s="210" t="str">
        <f>Fcast_Ass_SSC!C9</f>
        <v>Forecast Assumptions</v>
      </c>
      <c r="G19" s="210"/>
      <c r="H19" s="210"/>
      <c r="I19" s="210"/>
      <c r="J19" s="210"/>
      <c r="K19" s="210"/>
      <c r="L19" s="210"/>
      <c r="M19" s="210"/>
      <c r="N19" s="210"/>
      <c r="O19" s="210"/>
      <c r="P19" s="210"/>
      <c r="Q19" s="182">
        <v>14</v>
      </c>
    </row>
    <row r="20" spans="6:17" ht="10.5" outlineLevel="1">
      <c r="F20" s="211" t="s">
        <v>195</v>
      </c>
      <c r="G20" s="211"/>
      <c r="H20" s="212" t="str">
        <f>Fcast_TA!B1</f>
        <v>Assumptions</v>
      </c>
      <c r="I20" s="212"/>
      <c r="J20" s="212"/>
      <c r="K20" s="212"/>
      <c r="L20" s="212"/>
      <c r="M20" s="212"/>
      <c r="N20" s="212"/>
      <c r="O20" s="212"/>
      <c r="P20" s="212"/>
      <c r="Q20" s="183">
        <v>15</v>
      </c>
    </row>
    <row r="21" spans="8:17" ht="10.5" outlineLevel="1">
      <c r="H21" s="108" t="s">
        <v>203</v>
      </c>
      <c r="I21" s="213" t="str">
        <f>TOC_Hdg_5</f>
        <v>Operational - Assumptions</v>
      </c>
      <c r="J21" s="213"/>
      <c r="K21" s="213"/>
      <c r="L21" s="213"/>
      <c r="M21" s="213"/>
      <c r="N21" s="213"/>
      <c r="O21" s="213"/>
      <c r="P21" s="213"/>
      <c r="Q21" s="108" t="s">
        <v>203</v>
      </c>
    </row>
    <row r="22" spans="8:17" ht="10.5" outlineLevel="1">
      <c r="H22" s="108" t="s">
        <v>203</v>
      </c>
      <c r="I22" s="213" t="str">
        <f>TOC_Hdg_9</f>
        <v>Working Capital - Assumptions</v>
      </c>
      <c r="J22" s="213"/>
      <c r="K22" s="213"/>
      <c r="L22" s="213"/>
      <c r="M22" s="213"/>
      <c r="N22" s="213"/>
      <c r="O22" s="213"/>
      <c r="P22" s="213"/>
      <c r="Q22" s="108" t="s">
        <v>203</v>
      </c>
    </row>
    <row r="23" spans="8:17" ht="10.5" outlineLevel="1">
      <c r="H23" s="108" t="s">
        <v>203</v>
      </c>
      <c r="I23" s="213" t="str">
        <f>TOC_Hdg_10</f>
        <v>Assets - Assumptions</v>
      </c>
      <c r="J23" s="213"/>
      <c r="K23" s="213"/>
      <c r="L23" s="213"/>
      <c r="M23" s="213"/>
      <c r="N23" s="213"/>
      <c r="O23" s="213"/>
      <c r="P23" s="213"/>
      <c r="Q23" s="108" t="s">
        <v>203</v>
      </c>
    </row>
    <row r="24" spans="8:17" ht="10.5" outlineLevel="1">
      <c r="H24" s="108" t="s">
        <v>203</v>
      </c>
      <c r="I24" s="213" t="str">
        <f>TOC_Hdg_11</f>
        <v>Capital - Assumptions</v>
      </c>
      <c r="J24" s="213"/>
      <c r="K24" s="213"/>
      <c r="L24" s="213"/>
      <c r="M24" s="213"/>
      <c r="N24" s="213"/>
      <c r="O24" s="213"/>
      <c r="P24" s="213"/>
      <c r="Q24" s="108" t="s">
        <v>203</v>
      </c>
    </row>
    <row r="25" spans="8:17" ht="10.5" outlineLevel="1">
      <c r="H25" s="108" t="s">
        <v>203</v>
      </c>
      <c r="I25" s="213" t="str">
        <f>TOC_Hdg_12</f>
        <v>Taxation - Assumptions</v>
      </c>
      <c r="J25" s="213"/>
      <c r="K25" s="213"/>
      <c r="L25" s="213"/>
      <c r="M25" s="213"/>
      <c r="N25" s="213"/>
      <c r="O25" s="213"/>
      <c r="P25" s="213"/>
      <c r="Q25" s="108" t="s">
        <v>203</v>
      </c>
    </row>
    <row r="26" spans="8:17" ht="10.5" outlineLevel="1">
      <c r="H26" s="108" t="s">
        <v>203</v>
      </c>
      <c r="I26" s="213" t="str">
        <f>TOC_Hdg_13</f>
        <v>Other Balance Sheet Items - Assumptions</v>
      </c>
      <c r="J26" s="213"/>
      <c r="K26" s="213"/>
      <c r="L26" s="213"/>
      <c r="M26" s="213"/>
      <c r="N26" s="213"/>
      <c r="O26" s="213"/>
      <c r="P26" s="213"/>
      <c r="Q26" s="108" t="s">
        <v>203</v>
      </c>
    </row>
    <row r="27" spans="2:17" ht="18.75" customHeight="1">
      <c r="B27" s="207">
        <v>3</v>
      </c>
      <c r="C27" s="207"/>
      <c r="D27" s="208" t="str">
        <f>Base_OP_SC!C9</f>
        <v>Outputs</v>
      </c>
      <c r="E27" s="208"/>
      <c r="F27" s="208"/>
      <c r="G27" s="208"/>
      <c r="H27" s="208"/>
      <c r="I27" s="208"/>
      <c r="J27" s="208"/>
      <c r="K27" s="208"/>
      <c r="L27" s="208"/>
      <c r="M27" s="208"/>
      <c r="N27" s="208"/>
      <c r="O27" s="208"/>
      <c r="P27" s="208"/>
      <c r="Q27" s="181">
        <v>20</v>
      </c>
    </row>
    <row r="28" spans="4:17" ht="11.25">
      <c r="D28" s="209" t="s">
        <v>527</v>
      </c>
      <c r="E28" s="209"/>
      <c r="F28" s="210" t="str">
        <f>Fcast_OP_SSC!C9</f>
        <v>Forecast Outputs</v>
      </c>
      <c r="G28" s="210"/>
      <c r="H28" s="210"/>
      <c r="I28" s="210"/>
      <c r="J28" s="210"/>
      <c r="K28" s="210"/>
      <c r="L28" s="210"/>
      <c r="M28" s="210"/>
      <c r="N28" s="210"/>
      <c r="O28" s="210"/>
      <c r="P28" s="210"/>
      <c r="Q28" s="182">
        <v>21</v>
      </c>
    </row>
    <row r="29" spans="6:17" ht="10.5" outlineLevel="1">
      <c r="F29" s="211" t="s">
        <v>195</v>
      </c>
      <c r="G29" s="211"/>
      <c r="H29" s="212" t="str">
        <f>Fcast_TO!B1</f>
        <v>Outputs</v>
      </c>
      <c r="I29" s="212"/>
      <c r="J29" s="212"/>
      <c r="K29" s="212"/>
      <c r="L29" s="212"/>
      <c r="M29" s="212"/>
      <c r="N29" s="212"/>
      <c r="O29" s="212"/>
      <c r="P29" s="212"/>
      <c r="Q29" s="183">
        <v>22</v>
      </c>
    </row>
    <row r="30" spans="8:17" ht="10.5" outlineLevel="1">
      <c r="H30" s="108" t="s">
        <v>203</v>
      </c>
      <c r="I30" s="213" t="str">
        <f>TOC_Hdg_21</f>
        <v>Operational - Outputs</v>
      </c>
      <c r="J30" s="213"/>
      <c r="K30" s="213"/>
      <c r="L30" s="213"/>
      <c r="M30" s="213"/>
      <c r="N30" s="213"/>
      <c r="O30" s="213"/>
      <c r="P30" s="213"/>
      <c r="Q30" s="108" t="s">
        <v>203</v>
      </c>
    </row>
    <row r="31" spans="8:17" ht="10.5" outlineLevel="1">
      <c r="H31" s="108" t="s">
        <v>203</v>
      </c>
      <c r="I31" s="213" t="str">
        <f>TOC_Hdg_24</f>
        <v>Working Capital - Outputs</v>
      </c>
      <c r="J31" s="213"/>
      <c r="K31" s="213"/>
      <c r="L31" s="213"/>
      <c r="M31" s="213"/>
      <c r="N31" s="213"/>
      <c r="O31" s="213"/>
      <c r="P31" s="213"/>
      <c r="Q31" s="108" t="s">
        <v>203</v>
      </c>
    </row>
    <row r="32" spans="8:17" ht="10.5" outlineLevel="1">
      <c r="H32" s="108" t="s">
        <v>203</v>
      </c>
      <c r="I32" s="213" t="str">
        <f>TOC_Hdg_17</f>
        <v>Assets - Outputs</v>
      </c>
      <c r="J32" s="213"/>
      <c r="K32" s="213"/>
      <c r="L32" s="213"/>
      <c r="M32" s="213"/>
      <c r="N32" s="213"/>
      <c r="O32" s="213"/>
      <c r="P32" s="213"/>
      <c r="Q32" s="108" t="s">
        <v>203</v>
      </c>
    </row>
    <row r="33" spans="8:17" ht="10.5" outlineLevel="1">
      <c r="H33" s="108" t="s">
        <v>203</v>
      </c>
      <c r="I33" s="213" t="str">
        <f>TOC_Hdg_15</f>
        <v>Capital - Outputs</v>
      </c>
      <c r="J33" s="213"/>
      <c r="K33" s="213"/>
      <c r="L33" s="213"/>
      <c r="M33" s="213"/>
      <c r="N33" s="213"/>
      <c r="O33" s="213"/>
      <c r="P33" s="213"/>
      <c r="Q33" s="108" t="s">
        <v>203</v>
      </c>
    </row>
    <row r="34" spans="8:17" ht="10.5" outlineLevel="1">
      <c r="H34" s="108" t="s">
        <v>203</v>
      </c>
      <c r="I34" s="213" t="str">
        <f>TOC_Hdg_32</f>
        <v>Taxation - Output Summary</v>
      </c>
      <c r="J34" s="213"/>
      <c r="K34" s="213"/>
      <c r="L34" s="213"/>
      <c r="M34" s="213"/>
      <c r="N34" s="213"/>
      <c r="O34" s="213"/>
      <c r="P34" s="213"/>
      <c r="Q34" s="108" t="s">
        <v>203</v>
      </c>
    </row>
    <row r="35" spans="8:17" ht="10.5" outlineLevel="1">
      <c r="H35" s="108" t="s">
        <v>203</v>
      </c>
      <c r="I35" s="213" t="str">
        <f>TOC_Hdg_16</f>
        <v>Other Balance Sheet Items - Outputs</v>
      </c>
      <c r="J35" s="213"/>
      <c r="K35" s="213"/>
      <c r="L35" s="213"/>
      <c r="M35" s="213"/>
      <c r="N35" s="213"/>
      <c r="O35" s="213"/>
      <c r="P35" s="213"/>
      <c r="Q35" s="108" t="s">
        <v>203</v>
      </c>
    </row>
    <row r="36" spans="4:17" ht="11.25">
      <c r="D36" s="209" t="s">
        <v>529</v>
      </c>
      <c r="E36" s="209"/>
      <c r="F36" s="210" t="str">
        <f>FS_OP_SSC!C9</f>
        <v>Financial Statements</v>
      </c>
      <c r="G36" s="210"/>
      <c r="H36" s="210"/>
      <c r="I36" s="210"/>
      <c r="J36" s="210"/>
      <c r="K36" s="210"/>
      <c r="L36" s="210"/>
      <c r="M36" s="210"/>
      <c r="N36" s="210"/>
      <c r="O36" s="210"/>
      <c r="P36" s="210"/>
      <c r="Q36" s="182">
        <v>30</v>
      </c>
    </row>
    <row r="37" spans="6:17" ht="10.5" outlineLevel="1">
      <c r="F37" s="211" t="s">
        <v>195</v>
      </c>
      <c r="G37" s="211"/>
      <c r="H37" s="212" t="str">
        <f>IS_TO!B1</f>
        <v>Income Statement</v>
      </c>
      <c r="I37" s="212"/>
      <c r="J37" s="212"/>
      <c r="K37" s="212"/>
      <c r="L37" s="212"/>
      <c r="M37" s="212"/>
      <c r="N37" s="212"/>
      <c r="O37" s="212"/>
      <c r="P37" s="212"/>
      <c r="Q37" s="183">
        <v>31</v>
      </c>
    </row>
    <row r="38" spans="6:17" ht="10.5" outlineLevel="1">
      <c r="F38" s="211" t="s">
        <v>196</v>
      </c>
      <c r="G38" s="211"/>
      <c r="H38" s="212" t="str">
        <f>BS_TO!B1</f>
        <v>Balance Sheet</v>
      </c>
      <c r="I38" s="212"/>
      <c r="J38" s="212"/>
      <c r="K38" s="212"/>
      <c r="L38" s="212"/>
      <c r="M38" s="212"/>
      <c r="N38" s="212"/>
      <c r="O38" s="212"/>
      <c r="P38" s="212"/>
      <c r="Q38" s="183">
        <v>32</v>
      </c>
    </row>
    <row r="39" spans="6:17" ht="10.5" outlineLevel="1">
      <c r="F39" s="211" t="s">
        <v>197</v>
      </c>
      <c r="G39" s="211"/>
      <c r="H39" s="212" t="str">
        <f>CFS_TO!B1</f>
        <v>Cash Flow Statement</v>
      </c>
      <c r="I39" s="212"/>
      <c r="J39" s="212"/>
      <c r="K39" s="212"/>
      <c r="L39" s="212"/>
      <c r="M39" s="212"/>
      <c r="N39" s="212"/>
      <c r="O39" s="212"/>
      <c r="P39" s="212"/>
      <c r="Q39" s="183">
        <v>34</v>
      </c>
    </row>
    <row r="40" spans="8:17" ht="10.5" outlineLevel="1">
      <c r="H40" s="108" t="s">
        <v>203</v>
      </c>
      <c r="I40" s="213" t="str">
        <f>TOC_Hdg_35</f>
        <v>Direct Cash Flow Statement</v>
      </c>
      <c r="J40" s="213"/>
      <c r="K40" s="213"/>
      <c r="L40" s="213"/>
      <c r="M40" s="213"/>
      <c r="N40" s="213"/>
      <c r="O40" s="213"/>
      <c r="P40" s="213"/>
      <c r="Q40" s="108" t="s">
        <v>203</v>
      </c>
    </row>
    <row r="41" spans="8:17" ht="10.5" outlineLevel="1">
      <c r="H41" s="108" t="s">
        <v>203</v>
      </c>
      <c r="I41" s="213" t="str">
        <f>TOC_Hdg_36</f>
        <v>Indirect Cash Flow Statement</v>
      </c>
      <c r="J41" s="213"/>
      <c r="K41" s="213"/>
      <c r="L41" s="213"/>
      <c r="M41" s="213"/>
      <c r="N41" s="213"/>
      <c r="O41" s="213"/>
      <c r="P41" s="213"/>
      <c r="Q41" s="108" t="s">
        <v>203</v>
      </c>
    </row>
    <row r="42" spans="8:17" ht="10.5" outlineLevel="1">
      <c r="H42" s="108" t="s">
        <v>203</v>
      </c>
      <c r="I42" s="213" t="str">
        <f>TOC_Hdg_14</f>
        <v>Capital Providers - Cash Flow Reconciliation</v>
      </c>
      <c r="J42" s="213"/>
      <c r="K42" s="213"/>
      <c r="L42" s="213"/>
      <c r="M42" s="213"/>
      <c r="N42" s="213"/>
      <c r="O42" s="213"/>
      <c r="P42" s="213"/>
      <c r="Q42" s="108" t="s">
        <v>203</v>
      </c>
    </row>
    <row r="43" spans="4:17" ht="11.25">
      <c r="D43" s="209" t="s">
        <v>531</v>
      </c>
      <c r="E43" s="209"/>
      <c r="F43" s="210" t="str">
        <f>Dashboards_SSC!C9</f>
        <v>Dashboard Outputs</v>
      </c>
      <c r="G43" s="210"/>
      <c r="H43" s="210"/>
      <c r="I43" s="210"/>
      <c r="J43" s="210"/>
      <c r="K43" s="210"/>
      <c r="L43" s="210"/>
      <c r="M43" s="210"/>
      <c r="N43" s="210"/>
      <c r="O43" s="210"/>
      <c r="P43" s="210"/>
      <c r="Q43" s="182">
        <v>37</v>
      </c>
    </row>
    <row r="44" spans="6:17" ht="10.5" outlineLevel="1">
      <c r="F44" s="211" t="s">
        <v>195</v>
      </c>
      <c r="G44" s="211"/>
      <c r="H44" s="212" t="str">
        <f>BS_Sum_P_MS!B1</f>
        <v>Business Planning Summary</v>
      </c>
      <c r="I44" s="212"/>
      <c r="J44" s="212"/>
      <c r="K44" s="212"/>
      <c r="L44" s="212"/>
      <c r="M44" s="212"/>
      <c r="N44" s="212"/>
      <c r="O44" s="212"/>
      <c r="P44" s="212"/>
      <c r="Q44" s="183">
        <v>38</v>
      </c>
    </row>
    <row r="45" spans="2:17" ht="18.75" customHeight="1">
      <c r="B45" s="207">
        <v>4</v>
      </c>
      <c r="C45" s="207"/>
      <c r="D45" s="208" t="str">
        <f>Appendices_SC!C9</f>
        <v>Appendices</v>
      </c>
      <c r="E45" s="208"/>
      <c r="F45" s="208"/>
      <c r="G45" s="208"/>
      <c r="H45" s="208"/>
      <c r="I45" s="208"/>
      <c r="J45" s="208"/>
      <c r="K45" s="208"/>
      <c r="L45" s="208"/>
      <c r="M45" s="208"/>
      <c r="N45" s="208"/>
      <c r="O45" s="208"/>
      <c r="P45" s="208"/>
      <c r="Q45" s="181">
        <v>39</v>
      </c>
    </row>
    <row r="46" spans="4:17" ht="11.25">
      <c r="D46" s="209" t="s">
        <v>533</v>
      </c>
      <c r="E46" s="209"/>
      <c r="F46" s="210" t="str">
        <f>Checks_SSC!C9</f>
        <v>Checks</v>
      </c>
      <c r="G46" s="210"/>
      <c r="H46" s="210"/>
      <c r="I46" s="210"/>
      <c r="J46" s="210"/>
      <c r="K46" s="210"/>
      <c r="L46" s="210"/>
      <c r="M46" s="210"/>
      <c r="N46" s="210"/>
      <c r="O46" s="210"/>
      <c r="P46" s="210"/>
      <c r="Q46" s="182">
        <v>40</v>
      </c>
    </row>
    <row r="47" spans="6:17" ht="10.5" outlineLevel="1">
      <c r="F47" s="211" t="s">
        <v>195</v>
      </c>
      <c r="G47" s="211"/>
      <c r="H47" s="212" t="str">
        <f>Checks_BO!B1</f>
        <v>Checks</v>
      </c>
      <c r="I47" s="212"/>
      <c r="J47" s="212"/>
      <c r="K47" s="212"/>
      <c r="L47" s="212"/>
      <c r="M47" s="212"/>
      <c r="N47" s="212"/>
      <c r="O47" s="212"/>
      <c r="P47" s="212"/>
      <c r="Q47" s="183">
        <v>41</v>
      </c>
    </row>
    <row r="48" spans="8:17" ht="10.5" outlineLevel="1">
      <c r="H48" s="108" t="s">
        <v>203</v>
      </c>
      <c r="I48" s="213" t="str">
        <f>TOC_Hdg_6</f>
        <v>Error Checks</v>
      </c>
      <c r="J48" s="213"/>
      <c r="K48" s="213"/>
      <c r="L48" s="213"/>
      <c r="M48" s="213"/>
      <c r="N48" s="213"/>
      <c r="O48" s="213"/>
      <c r="P48" s="213"/>
      <c r="Q48" s="108" t="s">
        <v>203</v>
      </c>
    </row>
    <row r="49" spans="8:17" ht="10.5" outlineLevel="1">
      <c r="H49" s="108" t="s">
        <v>203</v>
      </c>
      <c r="I49" s="213" t="str">
        <f>TOC_Hdg_7</f>
        <v>Sensitivity Checks</v>
      </c>
      <c r="J49" s="213"/>
      <c r="K49" s="213"/>
      <c r="L49" s="213"/>
      <c r="M49" s="213"/>
      <c r="N49" s="213"/>
      <c r="O49" s="213"/>
      <c r="P49" s="213"/>
      <c r="Q49" s="108" t="s">
        <v>203</v>
      </c>
    </row>
    <row r="50" spans="8:17" ht="10.5" outlineLevel="1">
      <c r="H50" s="108" t="s">
        <v>203</v>
      </c>
      <c r="I50" s="213" t="str">
        <f>TOC_Hdg_8</f>
        <v>Alert Checks</v>
      </c>
      <c r="J50" s="213"/>
      <c r="K50" s="213"/>
      <c r="L50" s="213"/>
      <c r="M50" s="213"/>
      <c r="N50" s="213"/>
      <c r="O50" s="213"/>
      <c r="P50" s="213"/>
      <c r="Q50" s="108" t="s">
        <v>203</v>
      </c>
    </row>
    <row r="51" spans="4:17" ht="11.25">
      <c r="D51" s="209" t="s">
        <v>535</v>
      </c>
      <c r="E51" s="209"/>
      <c r="F51" s="210" t="str">
        <f>LU_SSC!C9</f>
        <v>Lookup Tables</v>
      </c>
      <c r="G51" s="210"/>
      <c r="H51" s="210"/>
      <c r="I51" s="210"/>
      <c r="J51" s="210"/>
      <c r="K51" s="210"/>
      <c r="L51" s="210"/>
      <c r="M51" s="210"/>
      <c r="N51" s="210"/>
      <c r="O51" s="210"/>
      <c r="P51" s="210"/>
      <c r="Q51" s="182">
        <v>44</v>
      </c>
    </row>
    <row r="52" spans="6:17" ht="10.5" outlineLevel="1">
      <c r="F52" s="211" t="s">
        <v>195</v>
      </c>
      <c r="G52" s="211"/>
      <c r="H52" s="212" t="str">
        <f>TS_LU!B1</f>
        <v>Time Series Lookup Tables</v>
      </c>
      <c r="I52" s="212"/>
      <c r="J52" s="212"/>
      <c r="K52" s="212"/>
      <c r="L52" s="212"/>
      <c r="M52" s="212"/>
      <c r="N52" s="212"/>
      <c r="O52" s="212"/>
      <c r="P52" s="212"/>
      <c r="Q52" s="183">
        <v>45</v>
      </c>
    </row>
    <row r="53" spans="6:17" ht="10.5" outlineLevel="1">
      <c r="F53" s="211" t="s">
        <v>196</v>
      </c>
      <c r="G53" s="211"/>
      <c r="H53" s="212" t="str">
        <f>Capital_LU!B1</f>
        <v>Capital - Lookup Tables</v>
      </c>
      <c r="I53" s="212"/>
      <c r="J53" s="212"/>
      <c r="K53" s="212"/>
      <c r="L53" s="212"/>
      <c r="M53" s="212"/>
      <c r="N53" s="212"/>
      <c r="O53" s="212"/>
      <c r="P53" s="212"/>
      <c r="Q53" s="183">
        <v>48</v>
      </c>
    </row>
    <row r="54" spans="6:17" ht="10.5" outlineLevel="1">
      <c r="F54" s="211" t="s">
        <v>197</v>
      </c>
      <c r="G54" s="211"/>
      <c r="H54" s="212" t="str">
        <f>Dashboards_LU!B1</f>
        <v>Dashboards - Lookup Tables</v>
      </c>
      <c r="I54" s="212"/>
      <c r="J54" s="212"/>
      <c r="K54" s="212"/>
      <c r="L54" s="212"/>
      <c r="M54" s="212"/>
      <c r="N54" s="212"/>
      <c r="O54" s="212"/>
      <c r="P54" s="212"/>
      <c r="Q54" s="183">
        <v>49</v>
      </c>
    </row>
    <row r="56" spans="2:17" ht="16.5" customHeight="1">
      <c r="B56" s="31" t="s">
        <v>513</v>
      </c>
      <c r="Q56" s="184">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11. Checks - Best Practice Model Example (2 Errors Detected)</v>
      </c>
    </row>
    <row r="3" spans="2:12" ht="10.5">
      <c r="B3" s="251" t="s">
        <v>49</v>
      </c>
      <c r="C3" s="251"/>
      <c r="D3" s="251"/>
      <c r="E3" s="251"/>
      <c r="F3" s="251"/>
      <c r="G3" s="251"/>
      <c r="H3" s="251"/>
      <c r="I3" s="251"/>
      <c r="J3" s="251"/>
      <c r="K3" s="251"/>
      <c r="L3" s="112"/>
    </row>
    <row r="4" spans="1:11" ht="12.75">
      <c r="A4" s="29" t="s">
        <v>52</v>
      </c>
      <c r="B4" s="261" t="s">
        <v>54</v>
      </c>
      <c r="C4" s="261"/>
      <c r="D4" s="262" t="s">
        <v>103</v>
      </c>
      <c r="E4" s="262"/>
      <c r="F4" s="263" t="s">
        <v>206</v>
      </c>
      <c r="G4" s="263"/>
      <c r="H4" s="263" t="s">
        <v>207</v>
      </c>
      <c r="I4" s="263"/>
      <c r="J4" s="263" t="s">
        <v>208</v>
      </c>
      <c r="K4" s="263"/>
    </row>
    <row r="5" ht="10.5"/>
    <row r="7" spans="2:57" ht="11.25">
      <c r="B7" s="258" t="s">
        <v>48</v>
      </c>
      <c r="C7" s="259"/>
      <c r="D7" s="259"/>
      <c r="E7" s="259"/>
      <c r="F7" s="259"/>
      <c r="G7" s="259"/>
      <c r="H7" s="259"/>
      <c r="I7" s="259"/>
      <c r="J7" s="259"/>
      <c r="K7" s="259"/>
      <c r="L7" s="259"/>
      <c r="M7" s="259"/>
      <c r="N7" s="259"/>
      <c r="O7" s="259"/>
      <c r="P7" s="259"/>
      <c r="Q7" s="259"/>
      <c r="R7" s="259"/>
      <c r="S7" s="260"/>
      <c r="V7" s="254" t="s">
        <v>432</v>
      </c>
      <c r="W7" s="254"/>
      <c r="X7" s="254"/>
      <c r="Y7" s="254"/>
      <c r="Z7" s="254"/>
      <c r="AA7" s="254"/>
      <c r="AB7" s="254"/>
      <c r="AC7" s="254"/>
      <c r="AD7" s="254"/>
      <c r="AE7" s="254"/>
      <c r="AF7" s="254"/>
      <c r="AG7" s="254"/>
      <c r="AH7" s="254"/>
      <c r="AI7" s="254"/>
      <c r="AJ7" s="254"/>
      <c r="AK7" s="254"/>
      <c r="AL7" s="254"/>
      <c r="AM7" s="254"/>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64" t="s">
        <v>0</v>
      </c>
      <c r="C26" s="265"/>
      <c r="D26" s="265"/>
      <c r="E26" s="265"/>
      <c r="F26" s="265"/>
      <c r="G26" s="265"/>
      <c r="H26" s="265"/>
      <c r="I26" s="265"/>
      <c r="J26" s="265"/>
      <c r="K26" s="265"/>
      <c r="L26" s="265"/>
      <c r="M26" s="265"/>
      <c r="N26" s="265"/>
      <c r="O26" s="265"/>
      <c r="P26" s="265"/>
      <c r="Q26" s="265"/>
      <c r="R26" s="265"/>
      <c r="S26" s="266"/>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4" t="s">
        <v>433</v>
      </c>
      <c r="W27" s="254"/>
      <c r="X27" s="254"/>
      <c r="Y27" s="254"/>
      <c r="Z27" s="254"/>
      <c r="AA27" s="254"/>
      <c r="AB27" s="254"/>
      <c r="AC27" s="254"/>
      <c r="AD27" s="254"/>
      <c r="AE27" s="254"/>
      <c r="AF27" s="254"/>
      <c r="AG27" s="254"/>
      <c r="AH27" s="254"/>
      <c r="AI27" s="254"/>
      <c r="AJ27" s="254"/>
      <c r="AK27" s="254"/>
      <c r="AL27" s="254"/>
      <c r="AM27" s="254"/>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64.25013484589039</v>
      </c>
      <c r="P30" s="152">
        <f>BS_TO!L25</f>
        <v>77.97088441342211</v>
      </c>
      <c r="Q30" s="152">
        <f>BS_TO!M25</f>
        <v>92.08467292246362</v>
      </c>
      <c r="R30" s="152">
        <f>BS_TO!N25</f>
        <v>111.4255397455252</v>
      </c>
      <c r="S30" s="152">
        <f>BS_TO!O25</f>
        <v>126.07413136416335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233.58450984589038</v>
      </c>
      <c r="P32" s="153">
        <f t="shared" si="6"/>
        <v>251.8511187884221</v>
      </c>
      <c r="Q32" s="153">
        <f t="shared" si="6"/>
        <v>270.59941315683864</v>
      </c>
      <c r="R32" s="153">
        <f t="shared" si="6"/>
        <v>294.6656484857596</v>
      </c>
      <c r="S32" s="153">
        <f t="shared" si="6"/>
        <v>314.13274282290365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150.23890624999996</v>
      </c>
      <c r="P38" s="156">
        <f t="shared" si="8"/>
        <v>165.97050390624997</v>
      </c>
      <c r="Q38" s="156">
        <f t="shared" si="8"/>
        <v>182.12382900390628</v>
      </c>
      <c r="R38" s="156">
        <f t="shared" si="8"/>
        <v>198.65254972900394</v>
      </c>
      <c r="S38" s="156">
        <f t="shared" si="8"/>
        <v>215.56747284722908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5" t="s">
        <v>46</v>
      </c>
      <c r="C45" s="256"/>
      <c r="D45" s="256"/>
      <c r="E45" s="256"/>
      <c r="F45" s="256"/>
      <c r="G45" s="256"/>
      <c r="H45" s="256"/>
      <c r="I45" s="256"/>
      <c r="J45" s="256"/>
      <c r="K45" s="256"/>
      <c r="L45" s="256"/>
      <c r="M45" s="256"/>
      <c r="N45" s="256"/>
      <c r="O45" s="256"/>
      <c r="P45" s="256"/>
      <c r="Q45" s="256"/>
      <c r="R45" s="256"/>
      <c r="S45" s="257"/>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4" t="s">
        <v>434</v>
      </c>
      <c r="W46" s="254"/>
      <c r="X46" s="254"/>
      <c r="Y46" s="254"/>
      <c r="Z46" s="254"/>
      <c r="AA46" s="254"/>
      <c r="AB46" s="254"/>
      <c r="AC46" s="254"/>
      <c r="AD46" s="254"/>
      <c r="AE46" s="254"/>
      <c r="AF46" s="254"/>
      <c r="AG46" s="254"/>
      <c r="AH46" s="254"/>
      <c r="AI46" s="254"/>
      <c r="AJ46" s="254"/>
      <c r="AK46" s="254"/>
      <c r="AL46" s="254"/>
      <c r="AM46" s="254"/>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126.86815068493149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52" t="s">
        <v>10</v>
      </c>
      <c r="AY51" s="252" t="s">
        <v>456</v>
      </c>
      <c r="AZ51" s="252" t="s">
        <v>457</v>
      </c>
      <c r="BA51" s="252" t="s">
        <v>458</v>
      </c>
      <c r="BB51" s="252" t="s">
        <v>459</v>
      </c>
    </row>
    <row r="52" spans="2:54" ht="10.5">
      <c r="B52" s="155" t="s">
        <v>436</v>
      </c>
      <c r="C52" s="148"/>
      <c r="D52" s="148"/>
      <c r="E52" s="148"/>
      <c r="F52" s="148"/>
      <c r="G52" s="148"/>
      <c r="H52" s="148"/>
      <c r="I52" s="148"/>
      <c r="J52" s="148"/>
      <c r="K52" s="148"/>
      <c r="L52" s="148"/>
      <c r="M52" s="148"/>
      <c r="N52" s="156">
        <f>CFS_TO!J31</f>
        <v>55.98972602739727</v>
      </c>
      <c r="O52" s="156">
        <f>CFS_TO!K31</f>
        <v>44.405993150684914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53"/>
      <c r="AY52" s="253"/>
      <c r="AZ52" s="253"/>
      <c r="BA52" s="253"/>
      <c r="BB52" s="25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11.148336900684914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ht="12.75">
      <c r="B7" s="30" t="s">
        <v>227</v>
      </c>
    </row>
    <row r="9" ht="17.25" customHeight="1">
      <c r="C9" s="69" t="b">
        <v>1</v>
      </c>
    </row>
    <row r="11" ht="11.25">
      <c r="C11" s="31" t="s">
        <v>228</v>
      </c>
    </row>
    <row r="13" spans="4:9" ht="10.5">
      <c r="D13" s="74" t="str">
        <f>D30</f>
        <v>Total Errors:</v>
      </c>
      <c r="I13" s="76">
        <f>Err_Chks_Ttl_Areas</f>
        <v>2</v>
      </c>
    </row>
    <row r="14" spans="4:9" ht="10.5">
      <c r="D14" s="77" t="s">
        <v>231</v>
      </c>
      <c r="I14" s="78" t="str">
        <f>IF(OR(NOT(CB_Err_Chks_Show_Msg),Err_Chks_Ttl_Areas=0),"",IF(Err_Chks_Ttl_Areas=1," (Error in "&amp;INDEX(CA_Err_Chks_Area_Names,MATCH(1,CA_Err_Chks_Flags,0))&amp;")"," ("&amp;TEXT(Err_Chks_Ttl_Areas,"#,##0")&amp;" Errors Detected)"))</f>
        <v> (2 Errors Detected)</v>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1</v>
      </c>
      <c r="L21" s="68" t="s">
        <v>87</v>
      </c>
      <c r="M21" s="72">
        <f t="shared" si="0"/>
        <v>1</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1</v>
      </c>
      <c r="L27" s="68" t="s">
        <v>87</v>
      </c>
      <c r="M27" s="72">
        <f t="shared" si="0"/>
        <v>1</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2</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4"/>
  <headerFooter alignWithMargins="0">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11. Checks - Best Practice Model Example (2 Errors Detected)</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spans="3:13" ht="12.75">
      <c r="C7" s="7" t="s">
        <v>209</v>
      </c>
      <c r="D7" s="16"/>
      <c r="E7" s="16"/>
      <c r="F7" s="16"/>
      <c r="G7" s="7" t="s">
        <v>204</v>
      </c>
      <c r="H7" s="16"/>
      <c r="I7" s="16"/>
      <c r="J7" s="16"/>
      <c r="K7" s="16"/>
      <c r="L7" s="16"/>
      <c r="M7" s="16"/>
    </row>
    <row r="8" ht="4.5" customHeight="1"/>
    <row r="9" spans="3:13" ht="11.25" customHeight="1">
      <c r="C9" s="216" t="s">
        <v>210</v>
      </c>
      <c r="D9" s="216"/>
      <c r="E9" s="216"/>
      <c r="F9" s="216"/>
      <c r="G9" s="218" t="s">
        <v>550</v>
      </c>
      <c r="H9" s="218"/>
      <c r="I9" s="218"/>
      <c r="J9" s="218"/>
      <c r="K9" s="218"/>
      <c r="L9" s="218"/>
      <c r="M9" s="218"/>
    </row>
    <row r="10" spans="3:13" ht="11.25" customHeight="1">
      <c r="C10" s="216"/>
      <c r="D10" s="216"/>
      <c r="E10" s="216"/>
      <c r="F10" s="216"/>
      <c r="G10" s="218"/>
      <c r="H10" s="218"/>
      <c r="I10" s="218"/>
      <c r="J10" s="218"/>
      <c r="K10" s="218"/>
      <c r="L10" s="218"/>
      <c r="M10" s="218"/>
    </row>
    <row r="11" spans="3:13" ht="10.5">
      <c r="C11" s="215"/>
      <c r="D11" s="215"/>
      <c r="E11" s="215"/>
      <c r="F11" s="215"/>
      <c r="G11" s="218"/>
      <c r="H11" s="218"/>
      <c r="I11" s="218"/>
      <c r="J11" s="218"/>
      <c r="K11" s="218"/>
      <c r="L11" s="218"/>
      <c r="M11" s="218"/>
    </row>
    <row r="12" spans="3:13" ht="4.5" customHeight="1">
      <c r="C12" s="215"/>
      <c r="D12" s="215"/>
      <c r="E12" s="215"/>
      <c r="F12" s="215"/>
      <c r="G12" s="185"/>
      <c r="H12" s="185"/>
      <c r="I12" s="185"/>
      <c r="J12" s="185"/>
      <c r="K12" s="185"/>
      <c r="L12" s="185"/>
      <c r="M12" s="185"/>
    </row>
    <row r="13" spans="3:13" ht="11.25" customHeight="1">
      <c r="C13" s="216" t="s">
        <v>211</v>
      </c>
      <c r="D13" s="216"/>
      <c r="E13" s="216"/>
      <c r="F13" s="216"/>
      <c r="G13" s="218" t="s">
        <v>212</v>
      </c>
      <c r="H13" s="218"/>
      <c r="I13" s="218"/>
      <c r="J13" s="218"/>
      <c r="K13" s="218"/>
      <c r="L13" s="218"/>
      <c r="M13" s="218"/>
    </row>
    <row r="14" spans="3:13" ht="4.5" customHeight="1">
      <c r="C14" s="215"/>
      <c r="D14" s="215"/>
      <c r="E14" s="215"/>
      <c r="F14" s="215"/>
      <c r="G14" s="192"/>
      <c r="H14" s="192"/>
      <c r="I14" s="192"/>
      <c r="J14" s="192"/>
      <c r="K14" s="192"/>
      <c r="L14" s="192"/>
      <c r="M14" s="192"/>
    </row>
    <row r="15" spans="3:13" ht="10.5">
      <c r="C15" s="215"/>
      <c r="D15" s="215"/>
      <c r="E15" s="215"/>
      <c r="F15" s="215"/>
      <c r="G15" s="200" t="s">
        <v>551</v>
      </c>
      <c r="H15" s="200"/>
      <c r="I15" s="200"/>
      <c r="J15" s="200"/>
      <c r="K15" s="200"/>
      <c r="L15" s="200"/>
      <c r="M15" s="200"/>
    </row>
    <row r="16" spans="3:13" ht="10.5">
      <c r="C16" s="215"/>
      <c r="D16" s="215"/>
      <c r="E16" s="215"/>
      <c r="F16" s="215"/>
      <c r="G16" s="200" t="s">
        <v>537</v>
      </c>
      <c r="H16" s="200"/>
      <c r="I16" s="200"/>
      <c r="J16" s="200"/>
      <c r="K16" s="200"/>
      <c r="L16" s="200"/>
      <c r="M16" s="200"/>
    </row>
    <row r="17" spans="3:13" ht="10.5">
      <c r="C17" s="215"/>
      <c r="D17" s="215"/>
      <c r="E17" s="215"/>
      <c r="F17" s="215"/>
      <c r="G17" s="200" t="s">
        <v>538</v>
      </c>
      <c r="H17" s="200"/>
      <c r="I17" s="200"/>
      <c r="J17" s="200"/>
      <c r="K17" s="200"/>
      <c r="L17" s="200"/>
      <c r="M17" s="200"/>
    </row>
    <row r="18" spans="3:13" ht="4.5" customHeight="1">
      <c r="C18" s="215"/>
      <c r="D18" s="215"/>
      <c r="E18" s="215"/>
      <c r="F18" s="215"/>
      <c r="G18" s="185"/>
      <c r="H18" s="185"/>
      <c r="I18" s="185"/>
      <c r="J18" s="185"/>
      <c r="K18" s="185"/>
      <c r="L18" s="185"/>
      <c r="M18" s="185"/>
    </row>
    <row r="19" spans="3:13" ht="11.25" customHeight="1">
      <c r="C19" s="216" t="s">
        <v>213</v>
      </c>
      <c r="D19" s="216"/>
      <c r="E19" s="216"/>
      <c r="F19" s="216"/>
      <c r="G19" s="218" t="s">
        <v>536</v>
      </c>
      <c r="H19" s="218"/>
      <c r="I19" s="218"/>
      <c r="J19" s="218"/>
      <c r="K19" s="218"/>
      <c r="L19" s="218"/>
      <c r="M19" s="218"/>
    </row>
    <row r="20" spans="3:13" ht="4.5" customHeight="1">
      <c r="C20" s="215"/>
      <c r="D20" s="215"/>
      <c r="E20" s="215"/>
      <c r="F20" s="215"/>
      <c r="G20" s="185"/>
      <c r="H20" s="185"/>
      <c r="I20" s="185"/>
      <c r="J20" s="185"/>
      <c r="K20" s="185"/>
      <c r="L20" s="185"/>
      <c r="M20" s="185"/>
    </row>
    <row r="21" spans="3:13" ht="11.25" customHeight="1">
      <c r="C21" s="216" t="s">
        <v>214</v>
      </c>
      <c r="D21" s="216"/>
      <c r="E21" s="216"/>
      <c r="F21" s="216"/>
      <c r="G21" s="220" t="s">
        <v>552</v>
      </c>
      <c r="H21" s="220"/>
      <c r="I21" s="220"/>
      <c r="J21" s="220"/>
      <c r="K21" s="220"/>
      <c r="L21" s="220"/>
      <c r="M21" s="220"/>
    </row>
    <row r="22" spans="3:13" ht="11.25" customHeight="1">
      <c r="C22" s="216"/>
      <c r="D22" s="216"/>
      <c r="E22" s="216"/>
      <c r="F22" s="216"/>
      <c r="G22" s="220"/>
      <c r="H22" s="220"/>
      <c r="I22" s="220"/>
      <c r="J22" s="220"/>
      <c r="K22" s="220"/>
      <c r="L22" s="220"/>
      <c r="M22" s="220"/>
    </row>
    <row r="23" spans="3:13" ht="4.5" customHeight="1">
      <c r="C23" s="217"/>
      <c r="D23" s="217"/>
      <c r="E23" s="217"/>
      <c r="F23" s="217"/>
      <c r="G23" s="185"/>
      <c r="H23" s="185"/>
      <c r="I23" s="185"/>
      <c r="J23" s="185"/>
      <c r="K23" s="185"/>
      <c r="L23" s="185"/>
      <c r="M23" s="185"/>
    </row>
    <row r="24" spans="3:13" ht="11.25" customHeight="1">
      <c r="C24" s="216" t="s">
        <v>293</v>
      </c>
      <c r="D24" s="216"/>
      <c r="E24" s="216"/>
      <c r="F24" s="216"/>
      <c r="G24" s="218" t="s">
        <v>553</v>
      </c>
      <c r="H24" s="218"/>
      <c r="I24" s="218"/>
      <c r="J24" s="218"/>
      <c r="K24" s="218"/>
      <c r="L24" s="218"/>
      <c r="M24" s="218"/>
    </row>
    <row r="25" spans="3:13" ht="10.5">
      <c r="C25" s="215"/>
      <c r="D25" s="215"/>
      <c r="E25" s="215"/>
      <c r="F25" s="215"/>
      <c r="G25" s="218"/>
      <c r="H25" s="218"/>
      <c r="I25" s="218"/>
      <c r="J25" s="218"/>
      <c r="K25" s="218"/>
      <c r="L25" s="218"/>
      <c r="M25" s="218"/>
    </row>
    <row r="26" spans="3:13" ht="4.5" customHeight="1">
      <c r="C26" s="217"/>
      <c r="D26" s="217"/>
      <c r="E26" s="217"/>
      <c r="F26" s="217"/>
      <c r="G26" s="185"/>
      <c r="H26" s="185"/>
      <c r="I26" s="185"/>
      <c r="J26" s="185"/>
      <c r="K26" s="185"/>
      <c r="L26" s="185"/>
      <c r="M26" s="185"/>
    </row>
    <row r="27" spans="3:13" ht="11.25" customHeight="1">
      <c r="C27" s="216" t="s">
        <v>215</v>
      </c>
      <c r="D27" s="216"/>
      <c r="E27" s="216"/>
      <c r="F27" s="216"/>
      <c r="G27" s="218" t="s">
        <v>294</v>
      </c>
      <c r="H27" s="218"/>
      <c r="I27" s="218"/>
      <c r="J27" s="218"/>
      <c r="K27" s="218"/>
      <c r="L27" s="218"/>
      <c r="M27" s="218"/>
    </row>
    <row r="28" spans="3:13" ht="11.25" customHeight="1">
      <c r="C28" s="216"/>
      <c r="D28" s="216"/>
      <c r="E28" s="216"/>
      <c r="F28" s="216"/>
      <c r="G28" s="218"/>
      <c r="H28" s="218"/>
      <c r="I28" s="218"/>
      <c r="J28" s="218"/>
      <c r="K28" s="218"/>
      <c r="L28" s="218"/>
      <c r="M28" s="218"/>
    </row>
    <row r="29" spans="3:13" ht="11.25" customHeight="1">
      <c r="C29" s="216"/>
      <c r="D29" s="216"/>
      <c r="E29" s="216"/>
      <c r="F29" s="216"/>
      <c r="G29" s="218"/>
      <c r="H29" s="218"/>
      <c r="I29" s="218"/>
      <c r="J29" s="218"/>
      <c r="K29" s="218"/>
      <c r="L29" s="218"/>
      <c r="M29" s="218"/>
    </row>
    <row r="30" spans="3:13" ht="11.25" customHeight="1">
      <c r="C30" s="214"/>
      <c r="D30" s="214"/>
      <c r="E30" s="214"/>
      <c r="F30" s="214"/>
      <c r="G30" s="218"/>
      <c r="H30" s="218"/>
      <c r="I30" s="218"/>
      <c r="J30" s="218"/>
      <c r="K30" s="218"/>
      <c r="L30" s="218"/>
      <c r="M30" s="218"/>
    </row>
    <row r="31" spans="3:13" ht="4.5" customHeight="1">
      <c r="C31" s="215"/>
      <c r="D31" s="215"/>
      <c r="E31" s="215"/>
      <c r="F31" s="215"/>
      <c r="G31" s="192"/>
      <c r="H31" s="192"/>
      <c r="I31" s="192"/>
      <c r="J31" s="192"/>
      <c r="K31" s="192"/>
      <c r="L31" s="192"/>
      <c r="M31" s="192"/>
    </row>
    <row r="32" spans="3:13" ht="10.5" customHeight="1">
      <c r="C32" s="216" t="s">
        <v>216</v>
      </c>
      <c r="D32" s="216"/>
      <c r="E32" s="216"/>
      <c r="F32" s="216"/>
      <c r="G32" s="218" t="s">
        <v>295</v>
      </c>
      <c r="H32" s="218"/>
      <c r="I32" s="218"/>
      <c r="J32" s="218"/>
      <c r="K32" s="218"/>
      <c r="L32" s="218"/>
      <c r="M32" s="218"/>
    </row>
    <row r="33" spans="3:13" ht="11.25">
      <c r="C33" s="214"/>
      <c r="D33" s="214"/>
      <c r="E33" s="214"/>
      <c r="F33" s="214"/>
      <c r="G33" s="218"/>
      <c r="H33" s="218"/>
      <c r="I33" s="218"/>
      <c r="J33" s="218"/>
      <c r="K33" s="218"/>
      <c r="L33" s="218"/>
      <c r="M33" s="218"/>
    </row>
    <row r="34" spans="3:13" ht="11.25">
      <c r="C34" s="214"/>
      <c r="D34" s="214"/>
      <c r="E34" s="214"/>
      <c r="F34" s="214"/>
      <c r="G34" s="218"/>
      <c r="H34" s="218"/>
      <c r="I34" s="218"/>
      <c r="J34" s="218"/>
      <c r="K34" s="218"/>
      <c r="L34" s="218"/>
      <c r="M34" s="218"/>
    </row>
    <row r="35" spans="3:13" ht="11.25">
      <c r="C35" s="214"/>
      <c r="D35" s="214"/>
      <c r="E35" s="214"/>
      <c r="F35" s="214"/>
      <c r="G35" s="218"/>
      <c r="H35" s="218"/>
      <c r="I35" s="218"/>
      <c r="J35" s="218"/>
      <c r="K35" s="218"/>
      <c r="L35" s="218"/>
      <c r="M35" s="218"/>
    </row>
    <row r="36" spans="3:13" ht="10.5">
      <c r="C36" s="215"/>
      <c r="D36" s="215"/>
      <c r="E36" s="215"/>
      <c r="F36" s="215"/>
      <c r="G36" s="218"/>
      <c r="H36" s="218"/>
      <c r="I36" s="218"/>
      <c r="J36" s="218"/>
      <c r="K36" s="218"/>
      <c r="L36" s="218"/>
      <c r="M36" s="218"/>
    </row>
    <row r="37" spans="3:13" ht="4.5" customHeight="1">
      <c r="C37" s="215"/>
      <c r="D37" s="215"/>
      <c r="E37" s="215"/>
      <c r="F37" s="215"/>
      <c r="G37" s="192"/>
      <c r="H37" s="192"/>
      <c r="I37" s="192"/>
      <c r="J37" s="192"/>
      <c r="K37" s="192"/>
      <c r="L37" s="192"/>
      <c r="M37" s="192"/>
    </row>
    <row r="38" spans="3:13" ht="10.5">
      <c r="C38" s="216" t="s">
        <v>217</v>
      </c>
      <c r="D38" s="216"/>
      <c r="E38" s="216"/>
      <c r="F38" s="216"/>
      <c r="G38" s="219" t="s">
        <v>218</v>
      </c>
      <c r="H38" s="219"/>
      <c r="I38" s="201" t="s">
        <v>47</v>
      </c>
      <c r="J38" s="201"/>
      <c r="K38" s="201"/>
      <c r="L38" s="201"/>
      <c r="M38" s="201"/>
    </row>
    <row r="39" spans="3:13" ht="10.5">
      <c r="C39" s="215"/>
      <c r="D39" s="215"/>
      <c r="E39" s="215"/>
      <c r="F39" s="215"/>
      <c r="G39" s="219" t="s">
        <v>219</v>
      </c>
      <c r="H39" s="219"/>
      <c r="I39" s="201" t="s">
        <v>546</v>
      </c>
      <c r="J39" s="201"/>
      <c r="K39" s="201"/>
      <c r="L39" s="201"/>
      <c r="M39" s="201"/>
    </row>
    <row r="40" spans="3:13" ht="4.5" customHeight="1">
      <c r="C40" s="215"/>
      <c r="D40" s="215"/>
      <c r="E40" s="215"/>
      <c r="F40" s="215"/>
      <c r="G40" s="192"/>
      <c r="H40" s="192"/>
      <c r="I40" s="192"/>
      <c r="J40" s="192"/>
      <c r="K40" s="192"/>
      <c r="L40" s="192"/>
      <c r="M40" s="192"/>
    </row>
    <row r="41" spans="3:13" ht="10.5">
      <c r="C41" s="215"/>
      <c r="D41" s="215"/>
      <c r="E41" s="215"/>
      <c r="F41" s="215"/>
      <c r="G41" s="219" t="s">
        <v>296</v>
      </c>
      <c r="H41" s="219"/>
      <c r="I41" s="219"/>
      <c r="J41" s="219"/>
      <c r="K41" s="219"/>
      <c r="L41" s="219"/>
      <c r="M41" s="219"/>
    </row>
    <row r="42" spans="3:13" ht="4.5" customHeight="1">
      <c r="C42" s="215"/>
      <c r="D42" s="215"/>
      <c r="E42" s="215"/>
      <c r="F42" s="215"/>
      <c r="G42" s="192"/>
      <c r="H42" s="192"/>
      <c r="I42" s="192"/>
      <c r="J42" s="192"/>
      <c r="K42" s="192"/>
      <c r="L42" s="192"/>
      <c r="M42" s="192"/>
    </row>
    <row r="43" spans="3:13" ht="10.5">
      <c r="C43" s="215"/>
      <c r="D43" s="215"/>
      <c r="E43" s="215"/>
      <c r="F43" s="215"/>
      <c r="G43" s="219" t="s">
        <v>220</v>
      </c>
      <c r="H43" s="219"/>
      <c r="I43" s="201" t="s">
        <v>548</v>
      </c>
      <c r="J43" s="201"/>
      <c r="K43" s="201"/>
      <c r="L43" s="201"/>
      <c r="M43" s="201"/>
    </row>
    <row r="44" spans="3:13" ht="4.5" customHeight="1">
      <c r="C44" s="16"/>
      <c r="D44" s="16"/>
      <c r="E44" s="16"/>
      <c r="F44" s="16"/>
      <c r="G44" s="16"/>
      <c r="H44" s="16"/>
      <c r="I44" s="16"/>
      <c r="J44" s="16"/>
      <c r="K44" s="16"/>
      <c r="L44" s="16"/>
      <c r="M44" s="16"/>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spans="2:6" ht="12.75">
      <c r="B5" s="11"/>
      <c r="C5" s="12"/>
      <c r="D5" s="193"/>
      <c r="E5" s="193"/>
      <c r="F5" s="13"/>
    </row>
    <row r="6" spans="1:6" ht="12.75">
      <c r="A6" s="10"/>
      <c r="B6" s="11"/>
      <c r="C6" s="12"/>
      <c r="D6" s="193"/>
      <c r="E6" s="193"/>
      <c r="F6" s="13"/>
    </row>
    <row r="7" spans="1:6" ht="12.75">
      <c r="A7" s="10"/>
      <c r="B7" s="30" t="s">
        <v>106</v>
      </c>
      <c r="C7" s="12"/>
      <c r="D7" s="193"/>
      <c r="E7" s="193"/>
      <c r="F7" s="13"/>
    </row>
    <row r="8" spans="1:6" ht="12.75">
      <c r="A8" s="10"/>
      <c r="B8" s="11"/>
      <c r="C8" s="12"/>
      <c r="D8" s="193"/>
      <c r="E8" s="193"/>
      <c r="F8" s="13"/>
    </row>
    <row r="9" spans="1:14" ht="12.75">
      <c r="A9" s="10"/>
      <c r="B9" s="11"/>
      <c r="C9" s="194"/>
      <c r="D9" s="32" t="s">
        <v>107</v>
      </c>
      <c r="E9" s="195"/>
      <c r="F9" s="196"/>
      <c r="G9" s="16"/>
      <c r="H9" s="32" t="s">
        <v>108</v>
      </c>
      <c r="I9" s="16"/>
      <c r="J9" s="16"/>
      <c r="K9" s="16"/>
      <c r="L9" s="16"/>
      <c r="M9" s="204" t="s">
        <v>109</v>
      </c>
      <c r="N9" s="204"/>
    </row>
    <row r="10" spans="1:6" ht="4.5" customHeight="1">
      <c r="A10" s="10"/>
      <c r="B10" s="11"/>
      <c r="C10" s="12"/>
      <c r="D10" s="193"/>
      <c r="E10" s="193"/>
      <c r="F10" s="13"/>
    </row>
    <row r="11" spans="1:6" ht="12.75">
      <c r="A11" s="10"/>
      <c r="B11" s="11"/>
      <c r="C11" s="12"/>
      <c r="D11" s="23" t="s">
        <v>303</v>
      </c>
      <c r="E11" s="193"/>
      <c r="F11" s="13"/>
    </row>
    <row r="12" spans="1:6" ht="4.5" customHeight="1">
      <c r="A12" s="10"/>
      <c r="B12" s="11"/>
      <c r="C12" s="12"/>
      <c r="D12" s="193"/>
      <c r="E12" s="193"/>
      <c r="F12" s="13"/>
    </row>
    <row r="13" spans="1:14" ht="12.75">
      <c r="A13" s="10"/>
      <c r="B13" s="11"/>
      <c r="C13" s="12"/>
      <c r="D13" s="221" t="s">
        <v>555</v>
      </c>
      <c r="E13" s="221"/>
      <c r="F13" s="221"/>
      <c r="G13" s="221"/>
      <c r="H13" s="221" t="s">
        <v>556</v>
      </c>
      <c r="I13" s="221"/>
      <c r="J13" s="221"/>
      <c r="K13" s="221"/>
      <c r="L13" s="221"/>
      <c r="M13" s="222" t="s">
        <v>555</v>
      </c>
      <c r="N13" s="222"/>
    </row>
    <row r="14" spans="1:6" ht="4.5" customHeight="1">
      <c r="A14" s="10"/>
      <c r="B14" s="11"/>
      <c r="C14" s="12"/>
      <c r="D14" s="193"/>
      <c r="E14" s="193"/>
      <c r="F14" s="13"/>
    </row>
    <row r="15" spans="1:14" ht="12.75">
      <c r="A15" s="10"/>
      <c r="B15" s="11"/>
      <c r="C15" s="12"/>
      <c r="D15" s="221" t="s">
        <v>557</v>
      </c>
      <c r="E15" s="221"/>
      <c r="F15" s="221"/>
      <c r="G15" s="221"/>
      <c r="H15" s="221" t="s">
        <v>558</v>
      </c>
      <c r="I15" s="221"/>
      <c r="J15" s="221"/>
      <c r="K15" s="221"/>
      <c r="L15" s="221"/>
      <c r="M15" s="223" t="s">
        <v>557</v>
      </c>
      <c r="N15" s="223"/>
    </row>
    <row r="16" spans="1:6" ht="4.5" customHeight="1">
      <c r="A16" s="10"/>
      <c r="B16" s="11"/>
      <c r="C16" s="12"/>
      <c r="D16" s="193"/>
      <c r="E16" s="193"/>
      <c r="F16" s="13"/>
    </row>
    <row r="17" spans="1:14" ht="12.75">
      <c r="A17" s="10"/>
      <c r="B17" s="11"/>
      <c r="C17" s="12"/>
      <c r="D17" s="221" t="s">
        <v>559</v>
      </c>
      <c r="E17" s="221"/>
      <c r="F17" s="221"/>
      <c r="G17" s="221"/>
      <c r="H17" s="221" t="s">
        <v>560</v>
      </c>
      <c r="I17" s="221"/>
      <c r="J17" s="221"/>
      <c r="K17" s="221"/>
      <c r="L17" s="221"/>
      <c r="M17" s="224" t="s">
        <v>559</v>
      </c>
      <c r="N17" s="224"/>
    </row>
    <row r="18" spans="1:12" ht="12.75">
      <c r="A18" s="10"/>
      <c r="B18" s="11"/>
      <c r="C18" s="12"/>
      <c r="D18" s="221"/>
      <c r="E18" s="221"/>
      <c r="F18" s="221"/>
      <c r="G18" s="221"/>
      <c r="H18" s="221"/>
      <c r="I18" s="221"/>
      <c r="J18" s="221"/>
      <c r="K18" s="221"/>
      <c r="L18" s="221"/>
    </row>
    <row r="19" spans="1:6" ht="4.5" customHeight="1">
      <c r="A19" s="10"/>
      <c r="B19" s="11"/>
      <c r="C19" s="12"/>
      <c r="D19" s="193"/>
      <c r="E19" s="193"/>
      <c r="F19" s="13"/>
    </row>
    <row r="20" spans="1:14" ht="12.75">
      <c r="A20" s="10"/>
      <c r="B20" s="11"/>
      <c r="C20" s="12"/>
      <c r="D20" s="221" t="s">
        <v>229</v>
      </c>
      <c r="E20" s="221"/>
      <c r="F20" s="221"/>
      <c r="G20" s="221"/>
      <c r="H20" s="221" t="s">
        <v>561</v>
      </c>
      <c r="I20" s="221"/>
      <c r="J20" s="221"/>
      <c r="K20" s="221"/>
      <c r="L20" s="221"/>
      <c r="M20" s="225" t="s">
        <v>229</v>
      </c>
      <c r="N20" s="225"/>
    </row>
    <row r="21" spans="1:6" ht="4.5" customHeight="1">
      <c r="A21" s="10"/>
      <c r="B21" s="11"/>
      <c r="C21" s="12"/>
      <c r="D21" s="193"/>
      <c r="E21" s="193"/>
      <c r="F21" s="13"/>
    </row>
    <row r="22" spans="1:6" ht="4.5" customHeight="1">
      <c r="A22" s="10"/>
      <c r="B22" s="11"/>
      <c r="C22" s="12"/>
      <c r="D22" s="193"/>
      <c r="E22" s="193"/>
      <c r="F22" s="13"/>
    </row>
    <row r="23" spans="1:14" ht="12.75">
      <c r="A23" s="10"/>
      <c r="B23" s="11"/>
      <c r="C23" s="12"/>
      <c r="D23" s="221" t="s">
        <v>110</v>
      </c>
      <c r="E23" s="221"/>
      <c r="F23" s="221"/>
      <c r="G23" s="221"/>
      <c r="H23" s="221" t="s">
        <v>562</v>
      </c>
      <c r="I23" s="221"/>
      <c r="J23" s="221"/>
      <c r="K23" s="221"/>
      <c r="L23" s="221"/>
      <c r="M23" s="228" t="s">
        <v>110</v>
      </c>
      <c r="N23" s="228"/>
    </row>
    <row r="24" spans="1:12" ht="12.75">
      <c r="A24" s="10"/>
      <c r="B24" s="11"/>
      <c r="C24" s="12"/>
      <c r="D24" s="221"/>
      <c r="E24" s="221"/>
      <c r="F24" s="221"/>
      <c r="G24" s="221"/>
      <c r="H24" s="221"/>
      <c r="I24" s="221"/>
      <c r="J24" s="221"/>
      <c r="K24" s="221"/>
      <c r="L24" s="221"/>
    </row>
    <row r="25" spans="1:6" ht="4.5" customHeight="1">
      <c r="A25" s="10"/>
      <c r="B25" s="11"/>
      <c r="C25" s="12"/>
      <c r="D25" s="193"/>
      <c r="E25" s="193"/>
      <c r="F25" s="13"/>
    </row>
    <row r="26" spans="1:6" ht="12.75">
      <c r="A26" s="10"/>
      <c r="B26" s="11"/>
      <c r="C26" s="12"/>
      <c r="D26" s="23" t="s">
        <v>304</v>
      </c>
      <c r="E26" s="193"/>
      <c r="F26" s="13"/>
    </row>
    <row r="27" spans="1:6" ht="4.5" customHeight="1">
      <c r="A27" s="10"/>
      <c r="B27" s="11"/>
      <c r="C27" s="12"/>
      <c r="D27" s="193"/>
      <c r="E27" s="193"/>
      <c r="F27" s="13"/>
    </row>
    <row r="28" spans="1:14" ht="12.75">
      <c r="A28" s="10"/>
      <c r="B28" s="11"/>
      <c r="C28" s="12"/>
      <c r="D28" s="221" t="s">
        <v>563</v>
      </c>
      <c r="E28" s="221"/>
      <c r="F28" s="221"/>
      <c r="G28" s="221"/>
      <c r="H28" s="221" t="s">
        <v>564</v>
      </c>
      <c r="I28" s="221"/>
      <c r="J28" s="221"/>
      <c r="K28" s="221"/>
      <c r="L28" s="221"/>
      <c r="M28" s="229"/>
      <c r="N28" s="230"/>
    </row>
    <row r="29" spans="1:6" ht="4.5" customHeight="1">
      <c r="A29" s="10"/>
      <c r="B29" s="11"/>
      <c r="C29" s="12"/>
      <c r="D29" s="193"/>
      <c r="E29" s="193"/>
      <c r="F29" s="13"/>
    </row>
    <row r="30" spans="1:14" ht="12.75">
      <c r="A30" s="10"/>
      <c r="B30" s="11"/>
      <c r="C30" s="12"/>
      <c r="D30" s="221" t="s">
        <v>565</v>
      </c>
      <c r="E30" s="221"/>
      <c r="F30" s="221"/>
      <c r="G30" s="221"/>
      <c r="H30" s="221" t="s">
        <v>566</v>
      </c>
      <c r="I30" s="221"/>
      <c r="J30" s="221"/>
      <c r="K30" s="221"/>
      <c r="L30" s="221"/>
      <c r="M30" s="231"/>
      <c r="N30" s="232"/>
    </row>
    <row r="31" spans="1:12" ht="12.75">
      <c r="A31" s="10"/>
      <c r="B31" s="11"/>
      <c r="C31" s="12"/>
      <c r="D31" s="221"/>
      <c r="E31" s="221"/>
      <c r="F31" s="221"/>
      <c r="G31" s="221"/>
      <c r="H31" s="221"/>
      <c r="I31" s="221"/>
      <c r="J31" s="221"/>
      <c r="K31" s="221"/>
      <c r="L31" s="221"/>
    </row>
    <row r="32" spans="1:6" ht="4.5" customHeight="1">
      <c r="A32" s="10"/>
      <c r="B32" s="11"/>
      <c r="C32" s="12"/>
      <c r="D32" s="193"/>
      <c r="E32" s="193"/>
      <c r="F32" s="13"/>
    </row>
    <row r="33" spans="1:14" ht="12.75">
      <c r="A33" s="10"/>
      <c r="B33" s="11"/>
      <c r="C33" s="12"/>
      <c r="D33" s="221" t="s">
        <v>567</v>
      </c>
      <c r="E33" s="221"/>
      <c r="F33" s="221"/>
      <c r="G33" s="221"/>
      <c r="H33" s="221" t="s">
        <v>568</v>
      </c>
      <c r="I33" s="221"/>
      <c r="J33" s="221"/>
      <c r="K33" s="221"/>
      <c r="L33" s="221"/>
      <c r="M33" s="226"/>
      <c r="N33" s="227"/>
    </row>
    <row r="34" spans="1:12" ht="12.75">
      <c r="A34" s="10"/>
      <c r="B34" s="11"/>
      <c r="C34" s="12"/>
      <c r="D34" s="221"/>
      <c r="E34" s="221"/>
      <c r="F34" s="221"/>
      <c r="G34" s="221"/>
      <c r="H34" s="221"/>
      <c r="I34" s="221"/>
      <c r="J34" s="221"/>
      <c r="K34" s="221"/>
      <c r="L34" s="221"/>
    </row>
    <row r="35" spans="1:14" ht="4.5" customHeight="1">
      <c r="A35" s="10"/>
      <c r="B35" s="11"/>
      <c r="C35" s="194"/>
      <c r="D35" s="195"/>
      <c r="E35" s="195"/>
      <c r="F35" s="196"/>
      <c r="G35" s="16"/>
      <c r="H35" s="16"/>
      <c r="I35" s="16"/>
      <c r="J35" s="16"/>
      <c r="K35" s="16"/>
      <c r="L35" s="16"/>
      <c r="M35" s="16"/>
      <c r="N35" s="16"/>
    </row>
    <row r="36" spans="1:6" ht="12.75">
      <c r="A36" s="10"/>
      <c r="B36" s="11"/>
      <c r="C36" s="12"/>
      <c r="D36" s="193"/>
      <c r="E36" s="193"/>
      <c r="F36" s="13"/>
    </row>
    <row r="37" spans="1:6" ht="12.75">
      <c r="A37" s="10"/>
      <c r="B37" s="11"/>
      <c r="C37" s="12"/>
      <c r="D37" s="193"/>
      <c r="E37" s="193"/>
      <c r="F37" s="13"/>
    </row>
    <row r="38" spans="1:14" ht="12.75">
      <c r="A38" s="10"/>
      <c r="B38" s="11"/>
      <c r="C38" s="194"/>
      <c r="D38" s="32" t="s">
        <v>111</v>
      </c>
      <c r="E38" s="195"/>
      <c r="F38" s="196"/>
      <c r="G38" s="16"/>
      <c r="H38" s="32" t="s">
        <v>112</v>
      </c>
      <c r="I38" s="16"/>
      <c r="J38" s="16"/>
      <c r="K38" s="16"/>
      <c r="L38" s="16"/>
      <c r="M38" s="204" t="s">
        <v>109</v>
      </c>
      <c r="N38" s="204"/>
    </row>
    <row r="39" spans="1:6" ht="4.5" customHeight="1">
      <c r="A39" s="10"/>
      <c r="B39" s="11"/>
      <c r="C39" s="12"/>
      <c r="D39" s="193"/>
      <c r="E39" s="193"/>
      <c r="F39" s="13"/>
    </row>
    <row r="40" spans="1:14" ht="12.75">
      <c r="A40" s="10"/>
      <c r="B40" s="11"/>
      <c r="C40" s="12"/>
      <c r="D40" s="221" t="s">
        <v>113</v>
      </c>
      <c r="E40" s="221"/>
      <c r="F40" s="221"/>
      <c r="G40" s="221"/>
      <c r="H40" s="221" t="s">
        <v>114</v>
      </c>
      <c r="I40" s="221"/>
      <c r="J40" s="221"/>
      <c r="K40" s="221"/>
      <c r="L40" s="221"/>
      <c r="M40" s="228" t="s">
        <v>305</v>
      </c>
      <c r="N40" s="228"/>
    </row>
    <row r="41" spans="1:6" ht="4.5" customHeight="1">
      <c r="A41" s="10"/>
      <c r="B41" s="11"/>
      <c r="C41" s="12"/>
      <c r="D41" s="193"/>
      <c r="E41" s="193"/>
      <c r="F41" s="13"/>
    </row>
    <row r="42" spans="1:14" ht="12.75">
      <c r="A42" s="10"/>
      <c r="B42" s="11"/>
      <c r="C42" s="12"/>
      <c r="D42" s="221" t="s">
        <v>115</v>
      </c>
      <c r="E42" s="221"/>
      <c r="F42" s="221"/>
      <c r="G42" s="221"/>
      <c r="H42" s="221" t="s">
        <v>116</v>
      </c>
      <c r="I42" s="221"/>
      <c r="J42" s="221"/>
      <c r="K42" s="221"/>
      <c r="L42" s="221"/>
      <c r="M42" s="228" t="s">
        <v>306</v>
      </c>
      <c r="N42" s="228"/>
    </row>
    <row r="43" spans="1:6" ht="4.5" customHeight="1">
      <c r="A43" s="10"/>
      <c r="B43" s="11"/>
      <c r="C43" s="12"/>
      <c r="D43" s="193"/>
      <c r="E43" s="193"/>
      <c r="F43" s="13"/>
    </row>
    <row r="44" spans="1:14" ht="12.75">
      <c r="A44" s="10"/>
      <c r="B44" s="11"/>
      <c r="C44" s="12"/>
      <c r="D44" s="221" t="s">
        <v>117</v>
      </c>
      <c r="E44" s="221"/>
      <c r="F44" s="221"/>
      <c r="G44" s="221"/>
      <c r="H44" s="221" t="s">
        <v>118</v>
      </c>
      <c r="I44" s="221"/>
      <c r="J44" s="221"/>
      <c r="K44" s="221"/>
      <c r="L44" s="221"/>
      <c r="M44" s="228" t="s">
        <v>119</v>
      </c>
      <c r="N44" s="228"/>
    </row>
    <row r="45" spans="1:6" ht="4.5" customHeight="1">
      <c r="A45" s="10"/>
      <c r="B45" s="11"/>
      <c r="C45" s="12"/>
      <c r="D45" s="193"/>
      <c r="E45" s="193"/>
      <c r="F45" s="13"/>
    </row>
    <row r="46" spans="1:14" ht="12.75">
      <c r="A46" s="10"/>
      <c r="B46" s="11"/>
      <c r="C46" s="12"/>
      <c r="D46" s="221" t="s">
        <v>120</v>
      </c>
      <c r="E46" s="221"/>
      <c r="F46" s="221"/>
      <c r="G46" s="221"/>
      <c r="H46" s="221" t="s">
        <v>121</v>
      </c>
      <c r="I46" s="221"/>
      <c r="J46" s="221"/>
      <c r="K46" s="221"/>
      <c r="L46" s="221"/>
      <c r="M46" s="233" t="s">
        <v>52</v>
      </c>
      <c r="N46" s="233"/>
    </row>
    <row r="47" spans="1:6" ht="4.5" customHeight="1">
      <c r="A47" s="10"/>
      <c r="B47" s="11"/>
      <c r="C47" s="12"/>
      <c r="D47" s="193"/>
      <c r="E47" s="193"/>
      <c r="F47" s="13"/>
    </row>
    <row r="48" spans="1:14" ht="12.75">
      <c r="A48" s="10"/>
      <c r="B48" s="11"/>
      <c r="C48" s="12"/>
      <c r="D48" s="221" t="s">
        <v>122</v>
      </c>
      <c r="E48" s="221"/>
      <c r="F48" s="221"/>
      <c r="G48" s="221"/>
      <c r="H48" s="221" t="s">
        <v>123</v>
      </c>
      <c r="I48" s="221"/>
      <c r="J48" s="221"/>
      <c r="K48" s="221"/>
      <c r="L48" s="221"/>
      <c r="M48" s="233" t="s">
        <v>54</v>
      </c>
      <c r="N48" s="233"/>
    </row>
    <row r="49" spans="1:6" ht="4.5" customHeight="1">
      <c r="A49" s="10"/>
      <c r="B49" s="11"/>
      <c r="C49" s="12"/>
      <c r="D49" s="193"/>
      <c r="E49" s="193"/>
      <c r="F49" s="13"/>
    </row>
    <row r="50" spans="1:14" ht="12.75">
      <c r="A50" s="10"/>
      <c r="B50" s="11"/>
      <c r="C50" s="12"/>
      <c r="D50" s="221" t="s">
        <v>124</v>
      </c>
      <c r="E50" s="221"/>
      <c r="F50" s="221"/>
      <c r="G50" s="221"/>
      <c r="H50" s="221" t="s">
        <v>307</v>
      </c>
      <c r="I50" s="221"/>
      <c r="J50" s="221"/>
      <c r="K50" s="221"/>
      <c r="L50" s="221"/>
      <c r="M50" s="233" t="s">
        <v>103</v>
      </c>
      <c r="N50" s="233"/>
    </row>
    <row r="51" spans="1:14" ht="4.5" customHeight="1">
      <c r="A51" s="10"/>
      <c r="B51" s="11"/>
      <c r="C51" s="194"/>
      <c r="D51" s="195"/>
      <c r="E51" s="195"/>
      <c r="F51" s="196"/>
      <c r="G51" s="16"/>
      <c r="H51" s="16"/>
      <c r="I51" s="16"/>
      <c r="J51" s="16"/>
      <c r="K51" s="16"/>
      <c r="L51" s="16"/>
      <c r="M51" s="16"/>
      <c r="N51" s="16"/>
    </row>
    <row r="52" spans="1:6" ht="12.75">
      <c r="A52" s="10"/>
      <c r="B52" s="11"/>
      <c r="C52" s="12"/>
      <c r="D52" s="193"/>
      <c r="E52" s="193"/>
      <c r="F52" s="13"/>
    </row>
    <row r="53" spans="1:6" ht="12.75">
      <c r="A53" s="10"/>
      <c r="B53" s="11"/>
      <c r="C53" s="12"/>
      <c r="D53" s="193"/>
      <c r="E53" s="193"/>
      <c r="F53" s="13"/>
    </row>
    <row r="54" spans="1:6" ht="12.75">
      <c r="A54" s="10"/>
      <c r="B54" s="30" t="s">
        <v>125</v>
      </c>
      <c r="C54" s="12"/>
      <c r="D54" s="193"/>
      <c r="E54" s="193"/>
      <c r="F54" s="13"/>
    </row>
    <row r="55" spans="1:6" ht="12.75">
      <c r="A55" s="10"/>
      <c r="B55" s="11"/>
      <c r="C55" s="12"/>
      <c r="D55" s="193"/>
      <c r="E55" s="193"/>
      <c r="F55" s="13"/>
    </row>
    <row r="56" spans="1:14" ht="12.75">
      <c r="A56" s="10"/>
      <c r="B56" s="11"/>
      <c r="C56" s="194"/>
      <c r="D56" s="32" t="s">
        <v>308</v>
      </c>
      <c r="E56" s="195"/>
      <c r="F56" s="196"/>
      <c r="G56" s="16"/>
      <c r="H56" s="32" t="s">
        <v>126</v>
      </c>
      <c r="I56" s="16"/>
      <c r="J56" s="16"/>
      <c r="K56" s="16"/>
      <c r="L56" s="16"/>
      <c r="M56" s="204" t="s">
        <v>309</v>
      </c>
      <c r="N56" s="204"/>
    </row>
    <row r="57" spans="1:6" ht="4.5" customHeight="1">
      <c r="A57" s="10"/>
      <c r="B57" s="11"/>
      <c r="C57" s="12"/>
      <c r="D57" s="193"/>
      <c r="E57" s="193"/>
      <c r="F57" s="13"/>
    </row>
    <row r="58" spans="1:14" ht="12.75">
      <c r="A58" s="10"/>
      <c r="B58" s="11"/>
      <c r="C58" s="12"/>
      <c r="D58" s="221" t="s">
        <v>310</v>
      </c>
      <c r="E58" s="221"/>
      <c r="F58" s="221"/>
      <c r="G58" s="221"/>
      <c r="H58" s="221" t="s">
        <v>127</v>
      </c>
      <c r="I58" s="221"/>
      <c r="J58" s="221"/>
      <c r="K58" s="221"/>
      <c r="L58" s="221"/>
      <c r="M58" s="172" t="s">
        <v>311</v>
      </c>
      <c r="N58" s="172"/>
    </row>
    <row r="59" spans="1:6" ht="4.5" customHeight="1">
      <c r="A59" s="10"/>
      <c r="B59" s="11"/>
      <c r="C59" s="12"/>
      <c r="D59" s="193"/>
      <c r="E59" s="193"/>
      <c r="F59" s="13"/>
    </row>
    <row r="60" spans="1:14" ht="12.75">
      <c r="A60" s="10"/>
      <c r="B60" s="11"/>
      <c r="C60" s="12"/>
      <c r="D60" s="221" t="s">
        <v>132</v>
      </c>
      <c r="E60" s="221"/>
      <c r="F60" s="221"/>
      <c r="G60" s="221"/>
      <c r="H60" s="221" t="s">
        <v>133</v>
      </c>
      <c r="I60" s="221"/>
      <c r="J60" s="221"/>
      <c r="K60" s="221"/>
      <c r="L60" s="221"/>
      <c r="M60" s="172" t="s">
        <v>134</v>
      </c>
      <c r="N60" s="172"/>
    </row>
    <row r="61" spans="1:14" ht="4.5" customHeight="1">
      <c r="A61" s="10"/>
      <c r="B61" s="11"/>
      <c r="C61" s="197"/>
      <c r="D61" s="198"/>
      <c r="E61" s="198"/>
      <c r="F61" s="199"/>
      <c r="G61" s="18"/>
      <c r="H61" s="18"/>
      <c r="I61" s="18"/>
      <c r="J61" s="18"/>
      <c r="K61" s="18"/>
      <c r="L61" s="18"/>
      <c r="M61" s="18"/>
      <c r="N61" s="18"/>
    </row>
    <row r="62" spans="1:6" ht="4.5" customHeight="1">
      <c r="A62" s="10"/>
      <c r="B62" s="11"/>
      <c r="C62" s="12"/>
      <c r="D62" s="193"/>
      <c r="E62" s="193"/>
      <c r="F62" s="13"/>
    </row>
    <row r="63" spans="1:14" ht="12.75">
      <c r="A63" s="10"/>
      <c r="B63" s="11"/>
      <c r="C63" s="12"/>
      <c r="D63" s="221" t="s">
        <v>128</v>
      </c>
      <c r="E63" s="221"/>
      <c r="F63" s="221"/>
      <c r="G63" s="221"/>
      <c r="H63" s="221" t="s">
        <v>129</v>
      </c>
      <c r="I63" s="221"/>
      <c r="J63" s="221"/>
      <c r="K63" s="221"/>
      <c r="L63" s="221"/>
      <c r="M63" s="172" t="s">
        <v>104</v>
      </c>
      <c r="N63" s="172"/>
    </row>
    <row r="64" spans="1:6" ht="4.5" customHeight="1">
      <c r="A64" s="10"/>
      <c r="B64" s="11"/>
      <c r="C64" s="12"/>
      <c r="D64" s="193"/>
      <c r="E64" s="193"/>
      <c r="F64" s="13"/>
    </row>
    <row r="65" spans="1:14" ht="12.75">
      <c r="A65" s="10"/>
      <c r="B65" s="11"/>
      <c r="C65" s="12"/>
      <c r="D65" s="221" t="s">
        <v>130</v>
      </c>
      <c r="E65" s="221"/>
      <c r="F65" s="221"/>
      <c r="G65" s="221"/>
      <c r="H65" s="221" t="s">
        <v>131</v>
      </c>
      <c r="I65" s="221"/>
      <c r="J65" s="221"/>
      <c r="K65" s="221"/>
      <c r="L65" s="221"/>
      <c r="M65" s="172" t="s">
        <v>105</v>
      </c>
      <c r="N65" s="172"/>
    </row>
    <row r="66" spans="1:14" ht="4.5" customHeight="1">
      <c r="A66" s="10"/>
      <c r="B66" s="11"/>
      <c r="C66" s="197"/>
      <c r="D66" s="198"/>
      <c r="E66" s="198"/>
      <c r="F66" s="199"/>
      <c r="G66" s="18"/>
      <c r="H66" s="18"/>
      <c r="I66" s="18"/>
      <c r="J66" s="18"/>
      <c r="K66" s="18"/>
      <c r="L66" s="18"/>
      <c r="M66" s="18"/>
      <c r="N66" s="18"/>
    </row>
    <row r="67" spans="1:6" ht="4.5" customHeight="1">
      <c r="A67" s="10"/>
      <c r="B67" s="11"/>
      <c r="C67" s="12"/>
      <c r="D67" s="193"/>
      <c r="E67" s="193"/>
      <c r="F67" s="13"/>
    </row>
    <row r="68" spans="1:14" ht="12.75">
      <c r="A68" s="10"/>
      <c r="B68" s="11"/>
      <c r="C68" s="12"/>
      <c r="D68" s="221" t="s">
        <v>312</v>
      </c>
      <c r="E68" s="221"/>
      <c r="F68" s="221"/>
      <c r="G68" s="221"/>
      <c r="H68" s="221" t="s">
        <v>138</v>
      </c>
      <c r="I68" s="221"/>
      <c r="J68" s="221"/>
      <c r="K68" s="221"/>
      <c r="L68" s="221"/>
      <c r="M68" s="172" t="s">
        <v>139</v>
      </c>
      <c r="N68" s="172"/>
    </row>
    <row r="69" spans="1:6" ht="4.5" customHeight="1">
      <c r="A69" s="10"/>
      <c r="B69" s="11"/>
      <c r="C69" s="12"/>
      <c r="D69" s="193"/>
      <c r="E69" s="193"/>
      <c r="F69" s="13"/>
    </row>
    <row r="70" spans="1:14" ht="12.75">
      <c r="A70" s="10"/>
      <c r="B70" s="11"/>
      <c r="C70" s="12"/>
      <c r="D70" s="221" t="s">
        <v>313</v>
      </c>
      <c r="E70" s="221"/>
      <c r="F70" s="221"/>
      <c r="G70" s="221"/>
      <c r="H70" s="221" t="s">
        <v>314</v>
      </c>
      <c r="I70" s="221"/>
      <c r="J70" s="221"/>
      <c r="K70" s="221"/>
      <c r="L70" s="221"/>
      <c r="M70" s="172" t="s">
        <v>315</v>
      </c>
      <c r="N70" s="172"/>
    </row>
    <row r="71" spans="1:12" ht="12.75">
      <c r="A71" s="10"/>
      <c r="B71" s="11"/>
      <c r="C71" s="12"/>
      <c r="D71" s="221"/>
      <c r="E71" s="221"/>
      <c r="F71" s="221"/>
      <c r="G71" s="221"/>
      <c r="H71" s="221"/>
      <c r="I71" s="221"/>
      <c r="J71" s="221"/>
      <c r="K71" s="221"/>
      <c r="L71" s="221"/>
    </row>
    <row r="72" spans="1:14" ht="4.5" customHeight="1">
      <c r="A72" s="10"/>
      <c r="B72" s="11"/>
      <c r="C72" s="197"/>
      <c r="D72" s="198"/>
      <c r="E72" s="198"/>
      <c r="F72" s="199"/>
      <c r="G72" s="18"/>
      <c r="H72" s="18"/>
      <c r="I72" s="18"/>
      <c r="J72" s="18"/>
      <c r="K72" s="18"/>
      <c r="L72" s="18"/>
      <c r="M72" s="18"/>
      <c r="N72" s="18"/>
    </row>
    <row r="73" spans="1:6" ht="4.5" customHeight="1">
      <c r="A73" s="10"/>
      <c r="B73" s="11"/>
      <c r="C73" s="12"/>
      <c r="D73" s="193"/>
      <c r="E73" s="193"/>
      <c r="F73" s="13"/>
    </row>
    <row r="74" spans="1:14" ht="12.75">
      <c r="A74" s="10"/>
      <c r="B74" s="11"/>
      <c r="C74" s="12"/>
      <c r="D74" s="221" t="s">
        <v>140</v>
      </c>
      <c r="E74" s="221"/>
      <c r="F74" s="221"/>
      <c r="G74" s="221"/>
      <c r="H74" s="221" t="s">
        <v>141</v>
      </c>
      <c r="I74" s="221"/>
      <c r="J74" s="221"/>
      <c r="K74" s="221"/>
      <c r="L74" s="221"/>
      <c r="M74" s="172" t="s">
        <v>574</v>
      </c>
      <c r="N74" s="172"/>
    </row>
    <row r="75" spans="1:6" ht="4.5" customHeight="1">
      <c r="A75" s="10"/>
      <c r="B75" s="11"/>
      <c r="C75" s="12"/>
      <c r="D75" s="193"/>
      <c r="E75" s="193"/>
      <c r="F75" s="13"/>
    </row>
    <row r="76" spans="1:14" ht="12.75">
      <c r="A76" s="10"/>
      <c r="B76" s="11"/>
      <c r="C76" s="12"/>
      <c r="D76" s="221" t="s">
        <v>316</v>
      </c>
      <c r="E76" s="221"/>
      <c r="F76" s="221"/>
      <c r="G76" s="221"/>
      <c r="H76" s="221" t="s">
        <v>317</v>
      </c>
      <c r="I76" s="221"/>
      <c r="J76" s="221"/>
      <c r="K76" s="221"/>
      <c r="L76" s="221"/>
      <c r="M76" s="172" t="s">
        <v>318</v>
      </c>
      <c r="N76" s="172"/>
    </row>
    <row r="77" spans="1:12" ht="12.75">
      <c r="A77" s="10"/>
      <c r="B77" s="11"/>
      <c r="C77" s="12"/>
      <c r="D77" s="221"/>
      <c r="E77" s="221"/>
      <c r="F77" s="221"/>
      <c r="G77" s="221"/>
      <c r="H77" s="221"/>
      <c r="I77" s="221"/>
      <c r="J77" s="221"/>
      <c r="K77" s="221"/>
      <c r="L77" s="221"/>
    </row>
    <row r="78" spans="1:14" ht="4.5" customHeight="1">
      <c r="A78" s="10"/>
      <c r="B78" s="11"/>
      <c r="C78" s="197"/>
      <c r="D78" s="198"/>
      <c r="E78" s="198"/>
      <c r="F78" s="199"/>
      <c r="G78" s="18"/>
      <c r="H78" s="18"/>
      <c r="I78" s="18"/>
      <c r="J78" s="18"/>
      <c r="K78" s="18"/>
      <c r="L78" s="18"/>
      <c r="M78" s="18"/>
      <c r="N78" s="18"/>
    </row>
    <row r="79" spans="1:6" ht="4.5" customHeight="1">
      <c r="A79" s="10"/>
      <c r="B79" s="11"/>
      <c r="C79" s="12"/>
      <c r="D79" s="193"/>
      <c r="E79" s="193"/>
      <c r="F79" s="13"/>
    </row>
    <row r="80" spans="1:14" ht="12.75">
      <c r="A80" s="10"/>
      <c r="B80" s="11"/>
      <c r="C80" s="12"/>
      <c r="D80" s="221" t="s">
        <v>319</v>
      </c>
      <c r="E80" s="221"/>
      <c r="F80" s="221"/>
      <c r="G80" s="221"/>
      <c r="H80" s="221" t="s">
        <v>320</v>
      </c>
      <c r="I80" s="221"/>
      <c r="J80" s="221"/>
      <c r="K80" s="221"/>
      <c r="L80" s="221"/>
      <c r="M80" s="172" t="s">
        <v>321</v>
      </c>
      <c r="N80" s="172"/>
    </row>
    <row r="81" spans="1:12" ht="12.75">
      <c r="A81" s="10"/>
      <c r="B81" s="11"/>
      <c r="C81" s="12"/>
      <c r="D81" s="221"/>
      <c r="E81" s="221"/>
      <c r="F81" s="221"/>
      <c r="G81" s="221"/>
      <c r="H81" s="221"/>
      <c r="I81" s="221"/>
      <c r="J81" s="221"/>
      <c r="K81" s="221"/>
      <c r="L81" s="221"/>
    </row>
    <row r="82" spans="1:14" ht="4.5" customHeight="1">
      <c r="A82" s="10"/>
      <c r="B82" s="11"/>
      <c r="C82" s="197"/>
      <c r="D82" s="198"/>
      <c r="E82" s="198"/>
      <c r="F82" s="199"/>
      <c r="G82" s="18"/>
      <c r="H82" s="18"/>
      <c r="I82" s="18"/>
      <c r="J82" s="18"/>
      <c r="K82" s="18"/>
      <c r="L82" s="18"/>
      <c r="M82" s="18"/>
      <c r="N82" s="18"/>
    </row>
    <row r="83" spans="1:6" ht="4.5" customHeight="1">
      <c r="A83" s="10"/>
      <c r="B83" s="11"/>
      <c r="C83" s="12"/>
      <c r="D83" s="193"/>
      <c r="E83" s="193"/>
      <c r="F83" s="13"/>
    </row>
    <row r="84" spans="1:14" ht="12.75">
      <c r="A84" s="10"/>
      <c r="B84" s="11"/>
      <c r="C84" s="12"/>
      <c r="D84" s="221" t="s">
        <v>135</v>
      </c>
      <c r="E84" s="221"/>
      <c r="F84" s="221"/>
      <c r="G84" s="221"/>
      <c r="H84" s="221" t="s">
        <v>136</v>
      </c>
      <c r="I84" s="221"/>
      <c r="J84" s="221"/>
      <c r="K84" s="221"/>
      <c r="L84" s="221"/>
      <c r="M84" s="172" t="s">
        <v>137</v>
      </c>
      <c r="N84" s="172"/>
    </row>
    <row r="85" spans="1:14" ht="4.5" customHeight="1">
      <c r="A85" s="10"/>
      <c r="B85" s="11"/>
      <c r="C85" s="197"/>
      <c r="D85" s="198"/>
      <c r="E85" s="198"/>
      <c r="F85" s="199"/>
      <c r="G85" s="18"/>
      <c r="H85" s="18"/>
      <c r="I85" s="18"/>
      <c r="J85" s="18"/>
      <c r="K85" s="18"/>
      <c r="L85" s="18"/>
      <c r="M85" s="18"/>
      <c r="N85" s="18"/>
    </row>
    <row r="86" spans="1:6" ht="4.5" customHeight="1">
      <c r="A86" s="10"/>
      <c r="B86" s="11"/>
      <c r="C86" s="12"/>
      <c r="D86" s="193"/>
      <c r="E86" s="193"/>
      <c r="F86" s="13"/>
    </row>
    <row r="87" spans="1:14" ht="12.75">
      <c r="A87" s="10"/>
      <c r="B87" s="11"/>
      <c r="C87" s="12"/>
      <c r="D87" s="221" t="s">
        <v>142</v>
      </c>
      <c r="E87" s="221"/>
      <c r="F87" s="221"/>
      <c r="G87" s="221"/>
      <c r="H87" s="221" t="s">
        <v>143</v>
      </c>
      <c r="I87" s="221"/>
      <c r="J87" s="221"/>
      <c r="K87" s="221"/>
      <c r="L87" s="221"/>
      <c r="M87" s="172" t="s">
        <v>144</v>
      </c>
      <c r="N87" s="172"/>
    </row>
    <row r="88" spans="1:14" ht="4.5" customHeight="1">
      <c r="A88" s="10"/>
      <c r="B88" s="11"/>
      <c r="C88" s="194"/>
      <c r="D88" s="195"/>
      <c r="E88" s="195"/>
      <c r="F88" s="196"/>
      <c r="G88" s="16"/>
      <c r="H88" s="16"/>
      <c r="I88" s="16"/>
      <c r="J88" s="16"/>
      <c r="K88" s="16"/>
      <c r="L88" s="16"/>
      <c r="M88" s="16"/>
      <c r="N88" s="16"/>
    </row>
    <row r="89" spans="1:6" ht="4.5" customHeight="1">
      <c r="A89" s="10"/>
      <c r="B89" s="11"/>
      <c r="C89" s="12"/>
      <c r="D89" s="193"/>
      <c r="E89" s="193"/>
      <c r="F89" s="13"/>
    </row>
    <row r="90" spans="1:14" ht="12.75">
      <c r="A90" s="10"/>
      <c r="B90" s="11"/>
      <c r="C90" s="12"/>
      <c r="D90" s="221" t="s">
        <v>145</v>
      </c>
      <c r="E90" s="221"/>
      <c r="F90" s="221"/>
      <c r="G90" s="221"/>
      <c r="H90" s="221" t="s">
        <v>322</v>
      </c>
      <c r="I90" s="221"/>
      <c r="J90" s="221"/>
      <c r="K90" s="221"/>
      <c r="L90" s="221"/>
      <c r="M90" s="172" t="s">
        <v>146</v>
      </c>
      <c r="N90" s="172"/>
    </row>
    <row r="91" spans="1:12" ht="12.75">
      <c r="A91" s="10"/>
      <c r="B91" s="11"/>
      <c r="C91" s="12"/>
      <c r="D91" s="221"/>
      <c r="E91" s="221"/>
      <c r="F91" s="221"/>
      <c r="G91" s="221"/>
      <c r="H91" s="221"/>
      <c r="I91" s="221"/>
      <c r="J91" s="221"/>
      <c r="K91" s="221"/>
      <c r="L91" s="221"/>
    </row>
    <row r="92" spans="1:6" ht="4.5" customHeight="1">
      <c r="A92" s="10"/>
      <c r="B92" s="11"/>
      <c r="C92" s="12"/>
      <c r="D92" s="193"/>
      <c r="E92" s="193"/>
      <c r="F92" s="13"/>
    </row>
    <row r="93" spans="1:14" ht="12.75">
      <c r="A93" s="10"/>
      <c r="B93" s="11"/>
      <c r="C93" s="12"/>
      <c r="D93" s="221" t="s">
        <v>147</v>
      </c>
      <c r="E93" s="221"/>
      <c r="F93" s="221"/>
      <c r="G93" s="221"/>
      <c r="H93" s="221" t="s">
        <v>323</v>
      </c>
      <c r="I93" s="221"/>
      <c r="J93" s="221"/>
      <c r="K93" s="221"/>
      <c r="L93" s="221"/>
      <c r="M93" s="172" t="s">
        <v>148</v>
      </c>
      <c r="N93" s="172"/>
    </row>
    <row r="94" spans="1:12" ht="12.75">
      <c r="A94" s="10"/>
      <c r="B94" s="11"/>
      <c r="C94" s="12"/>
      <c r="D94" s="221"/>
      <c r="E94" s="221"/>
      <c r="F94" s="221"/>
      <c r="G94" s="221"/>
      <c r="H94" s="221"/>
      <c r="I94" s="221"/>
      <c r="J94" s="221"/>
      <c r="K94" s="221"/>
      <c r="L94" s="221"/>
    </row>
    <row r="95" spans="1:14" ht="4.5" customHeight="1">
      <c r="A95" s="10"/>
      <c r="B95" s="11"/>
      <c r="C95" s="197"/>
      <c r="D95" s="198"/>
      <c r="E95" s="198"/>
      <c r="F95" s="199"/>
      <c r="G95" s="18"/>
      <c r="H95" s="18"/>
      <c r="I95" s="18"/>
      <c r="J95" s="18"/>
      <c r="K95" s="18"/>
      <c r="L95" s="18"/>
      <c r="M95" s="18"/>
      <c r="N95" s="18"/>
    </row>
    <row r="96" spans="1:6" ht="4.5" customHeight="1">
      <c r="A96" s="10"/>
      <c r="B96" s="11"/>
      <c r="C96" s="12"/>
      <c r="D96" s="193"/>
      <c r="E96" s="193"/>
      <c r="F96" s="13"/>
    </row>
    <row r="97" spans="1:14" ht="12.75">
      <c r="A97" s="10"/>
      <c r="B97" s="11"/>
      <c r="C97" s="12"/>
      <c r="D97" s="221" t="s">
        <v>569</v>
      </c>
      <c r="E97" s="221"/>
      <c r="F97" s="221"/>
      <c r="G97" s="221"/>
      <c r="H97" s="221" t="s">
        <v>570</v>
      </c>
      <c r="I97" s="221"/>
      <c r="J97" s="221"/>
      <c r="K97" s="221"/>
      <c r="L97" s="221"/>
      <c r="M97" s="172" t="s">
        <v>571</v>
      </c>
      <c r="N97" s="172"/>
    </row>
    <row r="98" spans="1:12" ht="12.75">
      <c r="A98" s="10"/>
      <c r="B98" s="11"/>
      <c r="C98" s="12"/>
      <c r="D98" s="221"/>
      <c r="E98" s="221"/>
      <c r="F98" s="221"/>
      <c r="G98" s="221"/>
      <c r="H98" s="221"/>
      <c r="I98" s="221"/>
      <c r="J98" s="221"/>
      <c r="K98" s="221"/>
      <c r="L98" s="221"/>
    </row>
    <row r="99" spans="1:14" ht="4.5" customHeight="1">
      <c r="A99" s="10"/>
      <c r="B99" s="11"/>
      <c r="C99" s="194"/>
      <c r="D99" s="195"/>
      <c r="E99" s="195"/>
      <c r="F99" s="196"/>
      <c r="G99" s="16"/>
      <c r="H99" s="16"/>
      <c r="I99" s="16"/>
      <c r="J99" s="16"/>
      <c r="K99" s="16"/>
      <c r="L99" s="16"/>
      <c r="M99" s="16"/>
      <c r="N99" s="16"/>
    </row>
    <row r="100" spans="1:6" ht="12.75">
      <c r="A100" s="10"/>
      <c r="B100" s="11"/>
      <c r="C100" s="12"/>
      <c r="D100" s="193"/>
      <c r="E100" s="193"/>
      <c r="F100" s="13"/>
    </row>
    <row r="101" spans="1:6" ht="12.75">
      <c r="A101" s="10"/>
      <c r="B101" s="11"/>
      <c r="C101" s="23" t="s">
        <v>572</v>
      </c>
      <c r="D101" s="193"/>
      <c r="E101" s="193"/>
      <c r="F101" s="13"/>
    </row>
    <row r="102" spans="1:6" ht="12.75">
      <c r="A102" s="10"/>
      <c r="B102" s="11"/>
      <c r="C102" s="33" t="s">
        <v>324</v>
      </c>
      <c r="D102" s="193"/>
      <c r="E102" s="193"/>
      <c r="F102" s="13"/>
    </row>
    <row r="103" spans="1:6" ht="12.75">
      <c r="A103" s="10"/>
      <c r="B103" s="11"/>
      <c r="C103" s="33" t="s">
        <v>573</v>
      </c>
      <c r="D103" s="193"/>
      <c r="E103" s="193"/>
      <c r="F103" s="13"/>
    </row>
    <row r="104" spans="1:6" ht="12.75">
      <c r="A104" s="10"/>
      <c r="B104" s="11"/>
      <c r="C104" s="12"/>
      <c r="D104" s="193"/>
      <c r="E104" s="193"/>
      <c r="F104" s="13"/>
    </row>
    <row r="105" spans="1:6" ht="12.75">
      <c r="A105" s="10"/>
      <c r="B105" s="11"/>
      <c r="C105" s="12"/>
      <c r="D105" s="193"/>
      <c r="E105" s="193"/>
      <c r="F105" s="13"/>
    </row>
    <row r="106" spans="1:6" ht="12.75">
      <c r="A106" s="10"/>
      <c r="B106" s="30" t="s">
        <v>149</v>
      </c>
      <c r="C106" s="12"/>
      <c r="D106" s="193"/>
      <c r="E106" s="193"/>
      <c r="F106" s="13"/>
    </row>
    <row r="107" spans="1:6" ht="12.75">
      <c r="A107" s="10"/>
      <c r="B107" s="11"/>
      <c r="C107" s="12"/>
      <c r="D107" s="193"/>
      <c r="E107" s="193"/>
      <c r="F107" s="13"/>
    </row>
    <row r="108" spans="1:14" ht="12.75">
      <c r="A108" s="10"/>
      <c r="B108" s="11"/>
      <c r="C108" s="194"/>
      <c r="D108" s="32" t="s">
        <v>150</v>
      </c>
      <c r="E108" s="195"/>
      <c r="F108" s="196"/>
      <c r="G108" s="16"/>
      <c r="H108" s="32" t="s">
        <v>151</v>
      </c>
      <c r="I108" s="16"/>
      <c r="J108" s="16"/>
      <c r="K108" s="16"/>
      <c r="L108" s="16"/>
      <c r="M108" s="204" t="s">
        <v>152</v>
      </c>
      <c r="N108" s="204"/>
    </row>
    <row r="109" spans="1:6" ht="4.5" customHeight="1">
      <c r="A109" s="10"/>
      <c r="B109" s="11"/>
      <c r="C109" s="12"/>
      <c r="D109" s="193"/>
      <c r="E109" s="193"/>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3"/>
      <c r="E111" s="193"/>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3"/>
      <c r="E113" s="193"/>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3"/>
      <c r="E115" s="193"/>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3"/>
      <c r="E117" s="193"/>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3"/>
      <c r="E119" s="193"/>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3"/>
      <c r="E121" s="193"/>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3"/>
      <c r="E123" s="193"/>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3"/>
      <c r="E125" s="193"/>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3"/>
      <c r="E127" s="193"/>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3"/>
      <c r="E129" s="193"/>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3"/>
      <c r="E131" s="193"/>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3"/>
      <c r="E133" s="193"/>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3"/>
      <c r="E135" s="193"/>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4"/>
      <c r="D137" s="195"/>
      <c r="E137" s="195"/>
      <c r="F137" s="196"/>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H17:L18"/>
    <mergeCell ref="M33:N33"/>
    <mergeCell ref="M23:N23"/>
    <mergeCell ref="D20:G20"/>
    <mergeCell ref="H20:L20"/>
    <mergeCell ref="H28:L28"/>
    <mergeCell ref="M28:N28"/>
    <mergeCell ref="M30:N30"/>
    <mergeCell ref="D30:G31"/>
    <mergeCell ref="H30:L31"/>
    <mergeCell ref="D13:G13"/>
    <mergeCell ref="H13:L13"/>
    <mergeCell ref="M13:N13"/>
    <mergeCell ref="M56:N56"/>
    <mergeCell ref="D15:G15"/>
    <mergeCell ref="H15:L15"/>
    <mergeCell ref="M15:N15"/>
    <mergeCell ref="M17:N17"/>
    <mergeCell ref="M20:N20"/>
    <mergeCell ref="D17:G18"/>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D90:G91"/>
    <mergeCell ref="H90:L91"/>
    <mergeCell ref="M97:N97"/>
    <mergeCell ref="D97:G98"/>
    <mergeCell ref="H97:L98"/>
    <mergeCell ref="D84:G84"/>
    <mergeCell ref="H84:L84"/>
    <mergeCell ref="M84:N84"/>
    <mergeCell ref="D87:G87"/>
    <mergeCell ref="H87:L87"/>
    <mergeCell ref="M87:N87"/>
    <mergeCell ref="M90:N90"/>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32:G132"/>
    <mergeCell ref="H132:L132"/>
    <mergeCell ref="M132:N132"/>
    <mergeCell ref="D128:G128"/>
    <mergeCell ref="H128:L128"/>
    <mergeCell ref="M128:N128"/>
    <mergeCell ref="D130:G130"/>
    <mergeCell ref="H130:L130"/>
    <mergeCell ref="M130:N130"/>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2010-10-11T23:43:13Z</cp:lastPrinted>
  <dcterms:created xsi:type="dcterms:W3CDTF">2006-03-09T22:44:34Z</dcterms:created>
  <dcterms:modified xsi:type="dcterms:W3CDTF">2010-11-30T01:13:23Z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